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https://d.docs.live.net/b2d4a9ddf1c80683/"/>
    </mc:Choice>
  </mc:AlternateContent>
  <xr:revisionPtr revIDLastSave="194" documentId="8_{BBDA82F2-933F-4250-AA66-50BDF293423C}" xr6:coauthVersionLast="47" xr6:coauthVersionMax="47" xr10:uidLastSave="{0C746D91-5962-4E11-87F7-B4F74510CDD0}"/>
  <bookViews>
    <workbookView xWindow="-120" yWindow="-120" windowWidth="29040" windowHeight="15840" firstSheet="1" activeTab="1" xr2:uid="{00000000-000D-0000-FFFF-FFFF00000000}"/>
  </bookViews>
  <sheets>
    <sheet name="Tutorial 8" sheetId="2" r:id="rId1"/>
    <sheet name="Inputs" sheetId="1" r:id="rId2"/>
    <sheet name="Price Implied Expectations" sheetId="3" r:id="rId3"/>
    <sheet name="Financials" sheetId="4" r:id="rId4"/>
  </sheets>
  <externalReferences>
    <externalReference r:id="rId5"/>
  </externalReferences>
  <definedNames>
    <definedName name="Acc_payable">#REF!</definedName>
    <definedName name="Acc_payable_growth_fore">#REF!</definedName>
    <definedName name="Acc_Rec">#REF!</definedName>
    <definedName name="Acc_Rec_growth_fore">#REF!</definedName>
    <definedName name="Acc_Rec_turns">#REF!</definedName>
    <definedName name="Accel_Ratio">#REF!</definedName>
    <definedName name="Accrued_compensation">#REF!</definedName>
    <definedName name="Accrued_compensation_growth_fore">#REF!</definedName>
    <definedName name="Accrued_expenses">#REF!</definedName>
    <definedName name="Accrued_expenses_growth_fore">#REF!</definedName>
    <definedName name="Accum_Cap_Expenses">#REF!</definedName>
    <definedName name="Accum_Cap_Expenses_growth_fore">#REF!</definedName>
    <definedName name="Accum_Goodwill_Amort">#REF!</definedName>
    <definedName name="Accum_Goodwill_Amort_growth_fore">#REF!</definedName>
    <definedName name="Accum_Other_Amort.">#REF!</definedName>
    <definedName name="Adj_net_oper_fore">#REF!</definedName>
    <definedName name="Adjusted_Common_Equity">#REF!</definedName>
    <definedName name="Adjusted_Income_Available_to_Common">#REF!</definedName>
    <definedName name="Adjusted_Net_Operating_Profit">#REF!</definedName>
    <definedName name="After_tax_charge">#REF!</definedName>
    <definedName name="After_Tax_charges_gains">#REF!</definedName>
    <definedName name="Average_invested_capital">#REF!</definedName>
    <definedName name="Average_invested_capital_DCF">#REF!</definedName>
    <definedName name="Average_thereafter">#REF!</definedName>
    <definedName name="Beta">#REF!</definedName>
    <definedName name="Bond_rating">#REF!</definedName>
    <definedName name="Book_value_per_share">#REF!</definedName>
    <definedName name="Cap._RnD_Asset_net_of_RnD_amort.">#REF!</definedName>
    <definedName name="Cash">#REF!</definedName>
    <definedName name="Cash_DCF">#REF!</definedName>
    <definedName name="Cash_fore">#REF!</definedName>
    <definedName name="Cash_growth">#REF!</definedName>
    <definedName name="Cash_growth_fore">#REF!</definedName>
    <definedName name="Cash_Operating_Taxes">#REF!</definedName>
    <definedName name="Cash_operating_taxes_fore">#REF!</definedName>
    <definedName name="Chg_in_fixed_assets">#REF!</definedName>
    <definedName name="Chg_in_other_assets">#REF!</definedName>
    <definedName name="Chg_in_working_capital">#REF!</definedName>
    <definedName name="Closing_price">#REF!</definedName>
    <definedName name="Commercial_paper">#REF!</definedName>
    <definedName name="Company">#REF!</definedName>
    <definedName name="Corporate_Value">#REF!</definedName>
    <definedName name="Cost_of_sales_net_of_D_A">#REF!</definedName>
    <definedName name="Cumulative_PV_of_EVA">#REF!</definedName>
    <definedName name="Cumulative_PV_of_FCF">#REF!</definedName>
    <definedName name="Current_assets">#REF!</definedName>
    <definedName name="Customer_deposits">#REF!</definedName>
    <definedName name="Customer_deposits_growth_fore">#REF!</definedName>
    <definedName name="DCF_1995">#REF!</definedName>
    <definedName name="DCF_1996">#REF!</definedName>
    <definedName name="DCF_1997">#REF!</definedName>
    <definedName name="DCF_1998">#REF!</definedName>
    <definedName name="DCF_1999">#REF!</definedName>
    <definedName name="DCF_2000">#REF!</definedName>
    <definedName name="DCF_2001">#REF!</definedName>
    <definedName name="DCF_2002">#REF!</definedName>
    <definedName name="DCF_2003">#REF!</definedName>
    <definedName name="DCF_2004">#REF!</definedName>
    <definedName name="DCF_2005">#REF!</definedName>
    <definedName name="DCF_2006">#REF!</definedName>
    <definedName name="DCF_2007">#REF!</definedName>
    <definedName name="DCF_2008">#REF!</definedName>
    <definedName name="DCF_2009">#REF!</definedName>
    <definedName name="DCF_2010">#REF!</definedName>
    <definedName name="DCF_2011">#REF!</definedName>
    <definedName name="DCF_2012">#REF!</definedName>
    <definedName name="DCF_2013">#REF!</definedName>
    <definedName name="DCF_2014">#REF!</definedName>
    <definedName name="DCF_2015">#REF!</definedName>
    <definedName name="DCF_2016">#REF!</definedName>
    <definedName name="DCF_2017">#REF!</definedName>
    <definedName name="DCF_2018">#REF!</definedName>
    <definedName name="DCF_2019">#REF!</definedName>
    <definedName name="DCF_2020">#REF!</definedName>
    <definedName name="DCF_EY1">#REF!</definedName>
    <definedName name="DCF_EY10">#REF!</definedName>
    <definedName name="DCF_EY11">#REF!</definedName>
    <definedName name="DCF_EY12">#REF!</definedName>
    <definedName name="DCF_EY13">#REF!</definedName>
    <definedName name="DCF_EY14">#REF!</definedName>
    <definedName name="DCF_EY15">#REF!</definedName>
    <definedName name="DCF_EY16">#REF!</definedName>
    <definedName name="DCF_EY17">#REF!</definedName>
    <definedName name="DCF_EY18">#REF!</definedName>
    <definedName name="DCF_EY19">#REF!</definedName>
    <definedName name="DCF_EY2">#REF!</definedName>
    <definedName name="DCF_EY20">#REF!</definedName>
    <definedName name="DCF_EY21">#REF!</definedName>
    <definedName name="DCF_EY22">#REF!</definedName>
    <definedName name="DCF_EY23">#REF!</definedName>
    <definedName name="DCF_EY24">#REF!</definedName>
    <definedName name="DCF_EY25">#REF!</definedName>
    <definedName name="DCF_EY26">#REF!</definedName>
    <definedName name="DCF_EY3">#REF!</definedName>
    <definedName name="DCF_EY4">#REF!</definedName>
    <definedName name="DCF_EY5">#REF!</definedName>
    <definedName name="DCF_EY6">#REF!</definedName>
    <definedName name="DCF_EY7">#REF!</definedName>
    <definedName name="DCF_EY8">#REF!</definedName>
    <definedName name="DCF_EY9">#REF!</definedName>
    <definedName name="DCF_P">#REF!</definedName>
    <definedName name="Debt_growth">#REF!</definedName>
    <definedName name="Debt_Market_Cap_Ratio">#REF!</definedName>
    <definedName name="Deferred_tax_asset">#REF!</definedName>
    <definedName name="Deferred_tax_asset_growth_fore">#REF!</definedName>
    <definedName name="Deferred_tax_liability">#REF!</definedName>
    <definedName name="Deferred_tax_liability_growth_fore">#REF!</definedName>
    <definedName name="Deferred_taxes">#REF!</definedName>
    <definedName name="Dep_and_Amort">#REF!</definedName>
    <definedName name="Dep_margin_fore">#REF!</definedName>
    <definedName name="Depreciation">#REF!</definedName>
    <definedName name="Depreciation_fore">#REF!</definedName>
    <definedName name="Depreciation_margin">#REF!</definedName>
    <definedName name="Dilution_factor">#REF!</definedName>
    <definedName name="DnA_fore">#REF!</definedName>
    <definedName name="DnA_growth_fore">#REF!</definedName>
    <definedName name="EBIT">#REF!</definedName>
    <definedName name="EBIT_fore">#REF!</definedName>
    <definedName name="EBIT_growth">#REF!</definedName>
    <definedName name="EBIT_margin">#REF!</definedName>
    <definedName name="EBIT_margin_fore">#REF!</definedName>
    <definedName name="EBITA">#REF!</definedName>
    <definedName name="EBITA_fore">#REF!</definedName>
    <definedName name="EBITDA">#REF!</definedName>
    <definedName name="EBITDA_DCF">#REF!</definedName>
    <definedName name="EBITDA_fore">#REF!</definedName>
    <definedName name="EBITDA_growth">#REF!</definedName>
    <definedName name="EBITDA_growth_avg">#REF!</definedName>
    <definedName name="EBITDA_margin">#REF!</definedName>
    <definedName name="EBITDA_margin_fore">#REF!</definedName>
    <definedName name="EBITDA_Share">#REF!</definedName>
    <definedName name="Economic_book_value">#REF!</definedName>
    <definedName name="Economic_profit">#REF!</definedName>
    <definedName name="Economic_profit_dcf">#REF!</definedName>
    <definedName name="economic_profit2">#REF!</definedName>
    <definedName name="Effective_tax_rate">#REF!</definedName>
    <definedName name="Enterprise_value">#REF!</definedName>
    <definedName name="EPS">#REF!</definedName>
    <definedName name="EPS_1996">#REF!</definedName>
    <definedName name="EPS_1997">#REF!</definedName>
    <definedName name="EPS_growth">#REF!</definedName>
    <definedName name="EPS_growth_avg">#REF!</definedName>
    <definedName name="Equity_Equivalents">#REF!</definedName>
    <definedName name="Equity_risk_premium">#REF!</definedName>
    <definedName name="Excess_cash">#REF!</definedName>
    <definedName name="Expl_forecast_1st_yr">#REF!</definedName>
    <definedName name="Expl_forecast_2nd_yr">#REF!</definedName>
    <definedName name="Expl_forecast_3rd_yr">#REF!</definedName>
    <definedName name="Fixed_asset_turns">#REF!</definedName>
    <definedName name="Fixed_asset_turns_DCF">#REF!</definedName>
    <definedName name="Fixed_asset_turns_fore">#REF!</definedName>
    <definedName name="Fixed_assets">#REF!</definedName>
    <definedName name="Fixed_assets_DCF">#REF!</definedName>
    <definedName name="Free_cash_flow">#REF!</definedName>
    <definedName name="Goodwill">#REF!</definedName>
    <definedName name="Goodwill_Amort">#REF!</definedName>
    <definedName name="Goodwill_growth_fore">#REF!</definedName>
    <definedName name="Gross_inc_growth">#REF!</definedName>
    <definedName name="Gross_income">#REF!</definedName>
    <definedName name="Gross_income_fore">#REF!</definedName>
    <definedName name="Gross_income_growth_avg">#REF!</definedName>
    <definedName name="Gross_margin_fore">#REF!</definedName>
    <definedName name="Historical_Economic_Profit">#REF!</definedName>
    <definedName name="Historical_Incremental_ROIC">#REF!</definedName>
    <definedName name="IC_1">#REF!</definedName>
    <definedName name="IC_10">#REF!</definedName>
    <definedName name="IC_11">#REF!</definedName>
    <definedName name="IC_12">#REF!</definedName>
    <definedName name="IC_13">#REF!</definedName>
    <definedName name="IC_14">#REF!</definedName>
    <definedName name="IC_2">#REF!</definedName>
    <definedName name="IC_3">#REF!</definedName>
    <definedName name="IC_4">#REF!</definedName>
    <definedName name="IC_5">#REF!</definedName>
    <definedName name="IC_6">#REF!</definedName>
    <definedName name="IC_7">#REF!</definedName>
    <definedName name="IC_8">#REF!</definedName>
    <definedName name="IC_9">#REF!</definedName>
    <definedName name="IC_P">#REF!</definedName>
    <definedName name="IC_P1">#REF!</definedName>
    <definedName name="IC_P2">#REF!</definedName>
    <definedName name="IC_P3">#REF!</definedName>
    <definedName name="Inc_cap_RnD_fore">#REF!</definedName>
    <definedName name="Income_before_taxes">#REF!</definedName>
    <definedName name="Income_equivalents">#REF!</definedName>
    <definedName name="Income_equivalents_fore">#REF!</definedName>
    <definedName name="Income_form_uncons_subs_fore">#REF!</definedName>
    <definedName name="Income_from_Unconsolidated_Subs">#REF!</definedName>
    <definedName name="Income_tax">#REF!</definedName>
    <definedName name="Income_tax_fore">#REF!</definedName>
    <definedName name="Income_tax_growth_fore">#REF!</definedName>
    <definedName name="Income_tax_rate">#REF!</definedName>
    <definedName name="Income_taxes_payable">#REF!</definedName>
    <definedName name="Income_taxes_payable_growth_fore">#REF!</definedName>
    <definedName name="Increase_cap_RnD_fore">#REF!</definedName>
    <definedName name="Increase_Capitalized_R_D_net">#REF!</definedName>
    <definedName name="Increase_Deferred_Taxes">#REF!</definedName>
    <definedName name="Increase_in_other_liabilities">#REF!</definedName>
    <definedName name="Increase_in_other_reserves">#REF!</definedName>
    <definedName name="Increase_LIFO_Reserve">#REF!</definedName>
    <definedName name="Incremental_investment">#REF!</definedName>
    <definedName name="Incremental_ROIC">#REF!</definedName>
    <definedName name="Incremental_ROIC_DCF">#REF!</definedName>
    <definedName name="Int_exp_OL">#REF!</definedName>
    <definedName name="Interest_exp_growth_fore">#REF!</definedName>
    <definedName name="Interest_exp_inc_fore">#REF!</definedName>
    <definedName name="Interest_expense_after_taxes">#REF!</definedName>
    <definedName name="Interest_expense_income">#REF!</definedName>
    <definedName name="Interest_expense_oper_leases">#REF!</definedName>
    <definedName name="Interest_oper_lease">#REF!</definedName>
    <definedName name="Inventory">#REF!</definedName>
    <definedName name="Inventory_growth_fore">#REF!</definedName>
    <definedName name="Inventory_turns">#REF!</definedName>
    <definedName name="Invested_capital">#REF!</definedName>
    <definedName name="Invested_capital_DCF">#REF!</definedName>
    <definedName name="Invested_capital_growth_fore">#REF!</definedName>
    <definedName name="Invested_capital_turns">#REF!</definedName>
    <definedName name="Invested_capital_turns_DCF">#REF!</definedName>
    <definedName name="Invested_capital_turns_fore">#REF!</definedName>
    <definedName name="Investments_in_Unconsolidated_Subs">#REF!</definedName>
    <definedName name="IS_1">#REF!</definedName>
    <definedName name="IS_10">#REF!</definedName>
    <definedName name="IS_11">#REF!</definedName>
    <definedName name="IS_12">#REF!</definedName>
    <definedName name="IS_13">#REF!</definedName>
    <definedName name="IS_14">#REF!</definedName>
    <definedName name="IS_2">#REF!</definedName>
    <definedName name="IS_3">#REF!</definedName>
    <definedName name="IS_4">#REF!</definedName>
    <definedName name="IS_5">#REF!</definedName>
    <definedName name="IS_6">#REF!</definedName>
    <definedName name="IS_7">#REF!</definedName>
    <definedName name="IS_8">#REF!</definedName>
    <definedName name="IS_9">#REF!</definedName>
    <definedName name="IS_p">#REF!</definedName>
    <definedName name="Kd">#REF!</definedName>
    <definedName name="Ke">#REF!</definedName>
    <definedName name="L_T_obligations_under_cap_leases">#REF!</definedName>
    <definedName name="Lease_thereafter">#REF!</definedName>
    <definedName name="Lease_years">#REF!</definedName>
    <definedName name="Lease_yr_1">#REF!</definedName>
    <definedName name="Lease_yr_2">#REF!</definedName>
    <definedName name="Lease_yr_3">#REF!</definedName>
    <definedName name="Lease_yr_4">#REF!</definedName>
    <definedName name="Lease_yr_5">#REF!</definedName>
    <definedName name="LIFO_Reserve">#REF!</definedName>
    <definedName name="Loan_Loss_Provision_fore">#REF!</definedName>
    <definedName name="LT_debt">#REF!</definedName>
    <definedName name="LT_debt_growth_fore">#REF!</definedName>
    <definedName name="Market_capitalization">#REF!</definedName>
    <definedName name="Market_Implied_CAP">#REF!</definedName>
    <definedName name="Minority_Interests">#REF!</definedName>
    <definedName name="N_A">#REF!</definedName>
    <definedName name="Net_Adj_capitalized_expenses">#REF!</definedName>
    <definedName name="Net_adj_for_capitalized_expenses">#REF!</definedName>
    <definedName name="Net_Income">#REF!</definedName>
    <definedName name="Net_income_adj_cap_expenses">#REF!</definedName>
    <definedName name="Net_income_fore">#REF!</definedName>
    <definedName name="Net_income_growth">#REF!</definedName>
    <definedName name="Net_income_growth_avg">#REF!</definedName>
    <definedName name="Net_margin">#REF!</definedName>
    <definedName name="Net_margin_fore">#REF!</definedName>
    <definedName name="Net_PPE">#REF!</definedName>
    <definedName name="Net_PPE_DCF">#REF!</definedName>
    <definedName name="Net_PPE_growth_fore">#REF!</definedName>
    <definedName name="Net_property_under_capital_leases">#REF!</definedName>
    <definedName name="Net_sales">#REF!</definedName>
    <definedName name="Net_sales_DCF">#REF!</definedName>
    <definedName name="Net_sales_fore">#REF!</definedName>
    <definedName name="Net_sales_growth_fore">#REF!</definedName>
    <definedName name="Net_Tax_Benefit_of_Non_Op_Charges_Gains">#REF!</definedName>
    <definedName name="Net_Unrealized_Gains_Losses">#REF!</definedName>
    <definedName name="Net_working_capital">#REF!</definedName>
    <definedName name="Net_working_capital_DCF">#REF!</definedName>
    <definedName name="Net_working_capital_turns">#REF!</definedName>
    <definedName name="Net_working_capital_turns_DCF">#REF!</definedName>
    <definedName name="NetWC_turns_fore">#REF!</definedName>
    <definedName name="NIBCLs">#REF!</definedName>
    <definedName name="Non_Recurring_loss_gain">#REF!</definedName>
    <definedName name="NOPAT">#REF!</definedName>
    <definedName name="NOPAT_DCF">#REF!</definedName>
    <definedName name="NOPAT_fore">#REF!</definedName>
    <definedName name="NOPAT_growth">#REF!</definedName>
    <definedName name="NOPAT_growth_avg">#REF!</definedName>
    <definedName name="NOPAT_margin">#REF!</definedName>
    <definedName name="NOPAT_margin_fore">#REF!</definedName>
    <definedName name="NOPAT_Share">#REF!</definedName>
    <definedName name="NOPBT">#REF!</definedName>
    <definedName name="NOPBT_fore">#REF!</definedName>
    <definedName name="Norm_forecast_11_15">#REF!</definedName>
    <definedName name="Norm_forecast_16_25">#REF!</definedName>
    <definedName name="Norm_forecast_4_5">#REF!</definedName>
    <definedName name="Norm_forecast_6_10">#REF!</definedName>
    <definedName name="NPT_1">#REF!</definedName>
    <definedName name="NPT_10">#REF!</definedName>
    <definedName name="NPT_11">#REF!</definedName>
    <definedName name="NPT_12">#REF!</definedName>
    <definedName name="NPT_13">#REF!</definedName>
    <definedName name="NPT_14">#REF!</definedName>
    <definedName name="NPT_2">#REF!</definedName>
    <definedName name="NPT_3">#REF!</definedName>
    <definedName name="NPT_4">#REF!</definedName>
    <definedName name="NPT_5">#REF!</definedName>
    <definedName name="NPT_6">#REF!</definedName>
    <definedName name="NPT_7">#REF!</definedName>
    <definedName name="NPT_8">#REF!</definedName>
    <definedName name="NPT_9">#REF!</definedName>
    <definedName name="NPT_EY1">#REF!</definedName>
    <definedName name="NPT_EY2">#REF!</definedName>
    <definedName name="NPT_EY3">#REF!</definedName>
    <definedName name="NPT_P">#REF!</definedName>
    <definedName name="Number_of_Shares">#REF!</definedName>
    <definedName name="Off_B_S_Income">#REF!</definedName>
    <definedName name="Off_B_S_Income_DCF">#REF!</definedName>
    <definedName name="Off_B_S_Income_fore">#REF!</definedName>
    <definedName name="Off_B_S_Income_growth_fore">#REF!</definedName>
    <definedName name="OL_1">#REF!</definedName>
    <definedName name="OL_10">#REF!</definedName>
    <definedName name="OL_11">#REF!</definedName>
    <definedName name="OL_12">#REF!</definedName>
    <definedName name="OL_13">#REF!</definedName>
    <definedName name="OL_14">#REF!</definedName>
    <definedName name="OL_2">#REF!</definedName>
    <definedName name="OL_3">#REF!</definedName>
    <definedName name="OL_4">#REF!</definedName>
    <definedName name="OL_5">#REF!</definedName>
    <definedName name="OL_6">#REF!</definedName>
    <definedName name="OL_7">#REF!</definedName>
    <definedName name="OL_8">#REF!</definedName>
    <definedName name="OL_9">#REF!</definedName>
    <definedName name="OL_P">#REF!</definedName>
    <definedName name="Operating_Expenses">#REF!</definedName>
    <definedName name="Operating_income">#REF!</definedName>
    <definedName name="Operating_income_fore">#REF!</definedName>
    <definedName name="Operating_Lease_Expense">#REF!</definedName>
    <definedName name="Operating_Lease_Expense_fore">#REF!</definedName>
    <definedName name="Other">#REF!</definedName>
    <definedName name="Other_asset_turns">#REF!</definedName>
    <definedName name="Other_asset_turns_DCF">#REF!</definedName>
    <definedName name="Other_asset_turns_fore">#REF!</definedName>
    <definedName name="Other_assets">#REF!</definedName>
    <definedName name="Other_assets_DCF">#REF!</definedName>
    <definedName name="Other_Assets2">#REF!</definedName>
    <definedName name="Other_current_assets">#REF!</definedName>
    <definedName name="Other_current_assets_growth_fore">#REF!</definedName>
    <definedName name="Other_Current_Assets2">#REF!</definedName>
    <definedName name="Other_current_liabilities">#REF!</definedName>
    <definedName name="Other_current_liabilities_growth_fore">#REF!</definedName>
    <definedName name="Other_Current_Liabilities2">#REF!</definedName>
    <definedName name="Other_DCF">#REF!</definedName>
    <definedName name="Other_dividends">#REF!</definedName>
    <definedName name="Other_Expenses">#REF!</definedName>
    <definedName name="Other_Expenses_fore">#REF!</definedName>
    <definedName name="Other_expenses_gains">#REF!</definedName>
    <definedName name="Other_expenses_gains_fore">#REF!</definedName>
    <definedName name="Other_expenses_growth_fore">#REF!</definedName>
    <definedName name="Other_fixed_asset_turns">#REF!</definedName>
    <definedName name="Other_fixed_asset_turns_fore">#REF!</definedName>
    <definedName name="Other_fixed_assets">#REF!</definedName>
    <definedName name="Other_fixed_assets_growth_fore">#REF!</definedName>
    <definedName name="Other_fixed_assets2">#REF!</definedName>
    <definedName name="Other_growth_fore">#REF!</definedName>
    <definedName name="Other_inc_exp_fore">#REF!</definedName>
    <definedName name="Other_Income">#REF!</definedName>
    <definedName name="Other_income_growth_fore">#REF!</definedName>
    <definedName name="Other_Intangible_Assets">#REF!</definedName>
    <definedName name="Other_liabilities">#REF!</definedName>
    <definedName name="Other_liabilities_growth_fore">#REF!</definedName>
    <definedName name="Other_liabilities2">#REF!</definedName>
    <definedName name="Other_LT_Debt">#REF!</definedName>
    <definedName name="Other_ncome_expenses">#REF!</definedName>
    <definedName name="Other_reserves">#REF!</definedName>
    <definedName name="Other_Segment_Revenues">#REF!</definedName>
    <definedName name="Other_ST_Debt">#REF!</definedName>
    <definedName name="Partial_year">#REF!</definedName>
    <definedName name="PPnE_turns_fore">#REF!</definedName>
    <definedName name="Preferred_book_value">#REF!</definedName>
    <definedName name="Preferred_Dividends">#REF!</definedName>
    <definedName name="Preferred_stock">#REF!</definedName>
    <definedName name="Preferred_stock_growth_fore">#REF!</definedName>
    <definedName name="Present_Value_Oper_lease">#REF!</definedName>
    <definedName name="Pretax_income">#REF!</definedName>
    <definedName name="Pretax_income_fore">#REF!</definedName>
    <definedName name="PV_of_Economic_Profit">#REF!</definedName>
    <definedName name="PV_of_FCF">#REF!</definedName>
    <definedName name="PV_of_Residual_Value">#REF!</definedName>
    <definedName name="PV_Oper_lease">#REF!</definedName>
    <definedName name="PVGO">#REF!</definedName>
    <definedName name="R_D_amort_years">#REF!</definedName>
    <definedName name="R_D_Amortization">#REF!</definedName>
    <definedName name="R_D_Capzed">#REF!</definedName>
    <definedName name="R_D_expense">#REF!</definedName>
    <definedName name="R_D_expense_IS">#REF!</definedName>
    <definedName name="Required_cash">#REF!</definedName>
    <definedName name="Required_cash_percent">#REF!</definedName>
    <definedName name="Residual_Value">#REF!</definedName>
    <definedName name="Restructuring_charges">#REF!</definedName>
    <definedName name="Restructuring_charges_growth_fore">#REF!</definedName>
    <definedName name="RIsk_free_30yr_Treas">#REF!</definedName>
    <definedName name="RnD_expense">#REF!</definedName>
    <definedName name="RnD_expense_fore">#REF!</definedName>
    <definedName name="RnD_expense_growth_fore">#REF!</definedName>
    <definedName name="RnD_expenses_fore">#REF!</definedName>
    <definedName name="ROIC">#REF!</definedName>
    <definedName name="ROIC_DCF">#REF!</definedName>
    <definedName name="ROIC_WACC">#REF!</definedName>
    <definedName name="RORIC__3_yr_rolling">#REF!</definedName>
    <definedName name="S_T_obligations_under_cap_leases">#REF!</definedName>
    <definedName name="Sales_growth">#REF!</definedName>
    <definedName name="Sales_growth_avg">#REF!</definedName>
    <definedName name="Segment1_income">#REF!</definedName>
    <definedName name="Segment1_income_DCF">#REF!</definedName>
    <definedName name="Segment1_income_fore">#REF!</definedName>
    <definedName name="Segment1_income_growth_fore">#REF!</definedName>
    <definedName name="Segment2_income">#REF!</definedName>
    <definedName name="Segment2_income_DCF">#REF!</definedName>
    <definedName name="Segment2_income_fore">#REF!</definedName>
    <definedName name="Segment2_income_growth_fore">#REF!</definedName>
    <definedName name="SGA">#REF!</definedName>
    <definedName name="SGA_fore">#REF!</definedName>
    <definedName name="SGA_growth">#REF!</definedName>
    <definedName name="SGA_growth_avg">#REF!</definedName>
    <definedName name="SGA_growth_fore">#REF!</definedName>
    <definedName name="SGA_margin">#REF!</definedName>
    <definedName name="SGA_margin_fore">#REF!</definedName>
    <definedName name="Share_Price">#REF!</definedName>
    <definedName name="Shareholder_value">#REF!</definedName>
    <definedName name="Shareholder_Value_EVA">#REF!</definedName>
    <definedName name="Shareholders_equity">#REF!</definedName>
    <definedName name="Shares">#REF!</definedName>
    <definedName name="Shares_DCF">#REF!</definedName>
    <definedName name="Shares_fore">#REF!</definedName>
    <definedName name="Shares_growth">#REF!</definedName>
    <definedName name="Shares_growth_fore">#REF!</definedName>
    <definedName name="Shares_repurchase_liability">#REF!</definedName>
    <definedName name="Spread_on_debt">#REF!</definedName>
    <definedName name="ST_debt">#REF!</definedName>
    <definedName name="ST_debt_growth_fore">#REF!</definedName>
    <definedName name="Staightline_charge">#REF!</definedName>
    <definedName name="Stock_price">#REF!</definedName>
    <definedName name="Stock_price_close">#REF!</definedName>
    <definedName name="Stock_price_high">#REF!</definedName>
    <definedName name="Stock_price_low">#REF!</definedName>
    <definedName name="Summary_1">#REF!</definedName>
    <definedName name="Summary_1991">#REF!</definedName>
    <definedName name="Summary_1992">#REF!</definedName>
    <definedName name="Summary_1993">#REF!</definedName>
    <definedName name="Summary_1994">#REF!</definedName>
    <definedName name="Summary_1995">#REF!</definedName>
    <definedName name="Summary_1996">#REF!</definedName>
    <definedName name="Summary_1997">#REF!</definedName>
    <definedName name="Summary_2">#REF!</definedName>
    <definedName name="Summary_3">#REF!</definedName>
    <definedName name="Summary_4">#REF!</definedName>
    <definedName name="Summary_EY1">#REF!</definedName>
    <definedName name="Summary_EY2">#REF!</definedName>
    <definedName name="Summary_P">#REF!</definedName>
    <definedName name="Target_debt_to_capital">#REF!</definedName>
    <definedName name="Tax_benefit_from_interest">#REF!</definedName>
    <definedName name="Tax_benefit_from_oper_leases">#REF!</definedName>
    <definedName name="Tax_benefit_from_ops_leases">#REF!</definedName>
    <definedName name="Tax_rate_for_WACC">#REF!</definedName>
    <definedName name="Tax_Shield_Tax_Rate">#REF!</definedName>
    <definedName name="Total_amort_fore">#REF!</definedName>
    <definedName name="Total_Amortization">#REF!</definedName>
    <definedName name="Total_Amortization_fore">#REF!</definedName>
    <definedName name="Total_COS">#REF!</definedName>
    <definedName name="Total_COS_fore">#REF!</definedName>
    <definedName name="Total_COS_growth_fore">#REF!</definedName>
    <definedName name="Total_COS_net_DnA">#REF!</definedName>
    <definedName name="Total_COS_net_DnA_fore">#REF!</definedName>
    <definedName name="Total_debt">#REF!</definedName>
    <definedName name="Total_debt_DCF">#REF!</definedName>
    <definedName name="Total_debt_fore">#REF!</definedName>
    <definedName name="Total_debt_growth_fore">#REF!</definedName>
    <definedName name="Total_increase_in_EEs">#REF!</definedName>
    <definedName name="Total_Increase_in_EEs_fore">#REF!</definedName>
    <definedName name="Total_other_assets">#REF!</definedName>
    <definedName name="Value_of_Equity">#REF!</definedName>
    <definedName name="Value_of_Firm">#REF!</definedName>
    <definedName name="Value_of_Unconsol._Subs">#REF!</definedName>
    <definedName name="Value_per_share">#REF!</definedName>
    <definedName name="WACC_1">#REF!</definedName>
    <definedName name="WACC_10">#REF!</definedName>
    <definedName name="WACC_11">#REF!</definedName>
    <definedName name="WACC_12">#REF!</definedName>
    <definedName name="WACC_13">#REF!</definedName>
    <definedName name="WACC_14">#REF!</definedName>
    <definedName name="WACC_2">#REF!</definedName>
    <definedName name="WACC_3">#REF!</definedName>
    <definedName name="WACC_4">#REF!</definedName>
    <definedName name="WACC_5">#REF!</definedName>
    <definedName name="WACC_6">#REF!</definedName>
    <definedName name="WACC_7">#REF!</definedName>
    <definedName name="WACC_8">#REF!</definedName>
    <definedName name="WACC_9">#REF!</definedName>
    <definedName name="WACC_fore">#REF!</definedName>
    <definedName name="WACC_P">#REF!</definedName>
    <definedName name="WACC_P_1">#REF!</definedName>
    <definedName name="WACC_P_10">#REF!</definedName>
    <definedName name="WACC_P_11">#REF!</definedName>
    <definedName name="WACC_P_12">#REF!</definedName>
    <definedName name="WACC_P_13">#REF!</definedName>
    <definedName name="WACC_P_14">#REF!</definedName>
    <definedName name="WACC_P_2">#REF!</definedName>
    <definedName name="WACC_P_3">#REF!</definedName>
    <definedName name="WACC_P_4">#REF!</definedName>
    <definedName name="WACC_P_5">#REF!</definedName>
    <definedName name="WACC_P_6">#REF!</definedName>
    <definedName name="WACC_P_7">#REF!</definedName>
    <definedName name="WACC_P_8">#REF!</definedName>
    <definedName name="WACC_P_9">#REF!</definedName>
    <definedName name="Year">#REF!</definedName>
    <definedName name="Years_in_full_stream">#REF!</definedName>
    <definedName name="Years_into_futur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8" roundtripDataSignature="AMtx7mgkvOixg+h6VKebEIxW4a8xyS5Izg=="/>
    </ext>
  </extLst>
</workbook>
</file>

<file path=xl/calcChain.xml><?xml version="1.0" encoding="utf-8"?>
<calcChain xmlns="http://schemas.openxmlformats.org/spreadsheetml/2006/main">
  <c r="I18" i="1" l="1"/>
  <c r="H18" i="1"/>
  <c r="G6" i="1"/>
  <c r="I6" i="1" s="1"/>
  <c r="W29" i="4"/>
  <c r="V29" i="4"/>
  <c r="U29" i="4"/>
  <c r="T29" i="4"/>
  <c r="S29" i="4"/>
  <c r="R29" i="4"/>
  <c r="Q29" i="4"/>
  <c r="P29" i="4"/>
  <c r="O29" i="4"/>
  <c r="N29" i="4"/>
  <c r="M29" i="4"/>
  <c r="L29" i="4"/>
  <c r="K29" i="4"/>
  <c r="J29" i="4"/>
  <c r="I29" i="4"/>
  <c r="H29" i="4"/>
  <c r="G29" i="4"/>
  <c r="I30" i="4" s="1"/>
  <c r="F29" i="4"/>
  <c r="V30" i="4" s="1"/>
  <c r="V9" i="4"/>
  <c r="U9" i="4"/>
  <c r="T9" i="4"/>
  <c r="S9" i="4"/>
  <c r="R9" i="4"/>
  <c r="Q9" i="4"/>
  <c r="P9" i="4"/>
  <c r="O9" i="4"/>
  <c r="N9" i="4"/>
  <c r="M9" i="4"/>
  <c r="L9" i="4"/>
  <c r="K9" i="4"/>
  <c r="J9" i="4"/>
  <c r="I9" i="4"/>
  <c r="H9" i="4"/>
  <c r="P10" i="4" s="1"/>
  <c r="G9" i="4"/>
  <c r="U10" i="4" s="1"/>
  <c r="L5" i="4"/>
  <c r="K5" i="4"/>
  <c r="J5" i="4"/>
  <c r="I5" i="4" s="1"/>
  <c r="H5" i="4" s="1"/>
  <c r="G5" i="4" s="1"/>
  <c r="F5" i="4" s="1"/>
  <c r="I8" i="1"/>
  <c r="H8" i="1"/>
  <c r="I16" i="1"/>
  <c r="H16" i="1"/>
  <c r="H6" i="1" l="1"/>
  <c r="H10" i="4"/>
  <c r="T10" i="4"/>
  <c r="M30" i="4"/>
  <c r="J10" i="4"/>
  <c r="N10" i="4"/>
  <c r="R10" i="4"/>
  <c r="V10" i="4"/>
  <c r="G30" i="4"/>
  <c r="K30" i="4"/>
  <c r="O30" i="4"/>
  <c r="S30" i="4"/>
  <c r="L10" i="4"/>
  <c r="Q30" i="4"/>
  <c r="G10" i="4"/>
  <c r="K10" i="4"/>
  <c r="O10" i="4"/>
  <c r="S10" i="4"/>
  <c r="H30" i="4"/>
  <c r="L30" i="4"/>
  <c r="P30" i="4"/>
  <c r="T30" i="4"/>
  <c r="U30" i="4"/>
  <c r="I10" i="4"/>
  <c r="M10" i="4"/>
  <c r="Q10" i="4"/>
  <c r="F30" i="4"/>
  <c r="J30" i="4"/>
  <c r="N30" i="4"/>
  <c r="R30" i="4"/>
  <c r="C77" i="2"/>
  <c r="D77" i="2" s="1"/>
  <c r="E77" i="2" s="1"/>
  <c r="C75" i="2"/>
  <c r="C110" i="2"/>
  <c r="C109" i="2"/>
  <c r="C84" i="2"/>
  <c r="D75" i="2"/>
  <c r="E75" i="2" s="1"/>
  <c r="S8" i="1"/>
  <c r="R8" i="1"/>
  <c r="R24" i="1"/>
  <c r="R25" i="1" s="1"/>
  <c r="Q19" i="1"/>
  <c r="S24" i="1"/>
  <c r="S25" i="1" s="1"/>
  <c r="R19" i="1"/>
  <c r="R20" i="1" s="1"/>
  <c r="R21" i="1" s="1"/>
  <c r="S19" i="1"/>
  <c r="S20" i="1" l="1"/>
  <c r="S21" i="1" s="1"/>
  <c r="C72" i="2" l="1"/>
  <c r="D72" i="2" s="1"/>
  <c r="E72" i="2" s="1"/>
  <c r="C62" i="2"/>
  <c r="D62" i="2" s="1"/>
  <c r="E62" i="2" s="1"/>
  <c r="D57" i="2"/>
  <c r="E57" i="2" s="1"/>
  <c r="C55" i="2"/>
  <c r="D55" i="2" s="1"/>
  <c r="E55" i="2" s="1"/>
  <c r="C50" i="2"/>
  <c r="D50" i="2" s="1"/>
  <c r="D56" i="2" s="1"/>
  <c r="D73" i="2" s="1"/>
  <c r="E51" i="2"/>
  <c r="C49" i="2"/>
  <c r="C25" i="1"/>
  <c r="AB24" i="3" s="1"/>
  <c r="C23" i="1"/>
  <c r="S12" i="1"/>
  <c r="C64" i="2" s="1"/>
  <c r="R12" i="1"/>
  <c r="Q12" i="1"/>
  <c r="S10" i="1"/>
  <c r="C9" i="1" s="1"/>
  <c r="R10" i="1"/>
  <c r="Q10" i="1"/>
  <c r="R6" i="1"/>
  <c r="S6" i="1" s="1"/>
  <c r="Y24" i="3"/>
  <c r="X24" i="3"/>
  <c r="W24" i="3"/>
  <c r="V24" i="3"/>
  <c r="U24" i="3"/>
  <c r="T24" i="3"/>
  <c r="S24" i="3"/>
  <c r="R24" i="3"/>
  <c r="Q24" i="3"/>
  <c r="P24" i="3"/>
  <c r="O24" i="3"/>
  <c r="N24" i="3"/>
  <c r="M24" i="3"/>
  <c r="L24" i="3"/>
  <c r="K24" i="3"/>
  <c r="J24" i="3"/>
  <c r="I24" i="3"/>
  <c r="H24" i="3"/>
  <c r="G24" i="3"/>
  <c r="F24" i="3"/>
  <c r="E24" i="3"/>
  <c r="D24" i="3"/>
  <c r="AB23" i="3"/>
  <c r="AA23" i="3"/>
  <c r="Z23" i="3"/>
  <c r="Y23" i="3"/>
  <c r="X23" i="3"/>
  <c r="W23" i="3"/>
  <c r="V23" i="3"/>
  <c r="U23" i="3"/>
  <c r="T23" i="3"/>
  <c r="S23" i="3"/>
  <c r="R23" i="3"/>
  <c r="Q23" i="3"/>
  <c r="P23" i="3"/>
  <c r="O23" i="3"/>
  <c r="N23" i="3"/>
  <c r="M23" i="3"/>
  <c r="L23" i="3"/>
  <c r="K23" i="3"/>
  <c r="J23" i="3"/>
  <c r="I23" i="3"/>
  <c r="H23" i="3"/>
  <c r="G23" i="3"/>
  <c r="F23" i="3"/>
  <c r="E23" i="3"/>
  <c r="D23" i="3"/>
  <c r="C7" i="3"/>
  <c r="D5" i="3"/>
  <c r="E5" i="3" s="1"/>
  <c r="F5" i="3" s="1"/>
  <c r="G5" i="3" s="1"/>
  <c r="H5" i="3" s="1"/>
  <c r="I5" i="3" s="1"/>
  <c r="J5" i="3" s="1"/>
  <c r="K5" i="3" s="1"/>
  <c r="L5" i="3" s="1"/>
  <c r="M5" i="3" s="1"/>
  <c r="N5" i="3" s="1"/>
  <c r="O5" i="3" s="1"/>
  <c r="P5" i="3" s="1"/>
  <c r="Q5" i="3" s="1"/>
  <c r="R5" i="3" s="1"/>
  <c r="S5" i="3" s="1"/>
  <c r="T5" i="3" s="1"/>
  <c r="U5" i="3" s="1"/>
  <c r="V5" i="3" s="1"/>
  <c r="W5" i="3" s="1"/>
  <c r="X5" i="3" s="1"/>
  <c r="Y5" i="3" s="1"/>
  <c r="Z5" i="3" s="1"/>
  <c r="AA5" i="3" s="1"/>
  <c r="AB5" i="3" s="1"/>
  <c r="E4" i="3"/>
  <c r="F4" i="3" s="1"/>
  <c r="G4" i="3" s="1"/>
  <c r="H4" i="3" s="1"/>
  <c r="I4" i="3" s="1"/>
  <c r="J4" i="3" s="1"/>
  <c r="K4" i="3" s="1"/>
  <c r="L4" i="3" s="1"/>
  <c r="M4" i="3" s="1"/>
  <c r="N4" i="3" s="1"/>
  <c r="O4" i="3" s="1"/>
  <c r="P4" i="3" s="1"/>
  <c r="Q4" i="3" s="1"/>
  <c r="R4" i="3" s="1"/>
  <c r="S4" i="3" s="1"/>
  <c r="T4" i="3" s="1"/>
  <c r="U4" i="3" s="1"/>
  <c r="V4" i="3" s="1"/>
  <c r="W4" i="3" s="1"/>
  <c r="X4" i="3" s="1"/>
  <c r="Y4" i="3" s="1"/>
  <c r="Z4" i="3" s="1"/>
  <c r="AA4" i="3" s="1"/>
  <c r="AB4" i="3" s="1"/>
  <c r="D4" i="3"/>
  <c r="C111" i="2"/>
  <c r="D84" i="2"/>
  <c r="E84" i="2" s="1"/>
  <c r="D49" i="2"/>
  <c r="E49" i="2" s="1"/>
  <c r="C57" i="2" l="1"/>
  <c r="C56" i="2"/>
  <c r="C73" i="2" s="1"/>
  <c r="C58" i="2"/>
  <c r="C63" i="2" s="1"/>
  <c r="C65" i="2" s="1"/>
  <c r="C66" i="2" s="1"/>
  <c r="C85" i="2" s="1"/>
  <c r="E50" i="2"/>
  <c r="E56" i="2" s="1"/>
  <c r="E73" i="2" s="1"/>
  <c r="E74" i="2" s="1"/>
  <c r="Z24" i="3"/>
  <c r="AA24" i="3"/>
  <c r="C9" i="3"/>
  <c r="D30" i="3" s="1"/>
  <c r="D58" i="2"/>
  <c r="D63" i="2" s="1"/>
  <c r="D7" i="3"/>
  <c r="C74" i="2" l="1"/>
  <c r="C78" i="2" s="1"/>
  <c r="D74" i="2"/>
  <c r="E58" i="2"/>
  <c r="E63" i="2" s="1"/>
  <c r="E65" i="2" s="1"/>
  <c r="E66" i="2" s="1"/>
  <c r="E85" i="2" s="1"/>
  <c r="C10" i="3"/>
  <c r="C11" i="3" s="1"/>
  <c r="E78" i="2"/>
  <c r="E76" i="2"/>
  <c r="D29" i="3"/>
  <c r="D13" i="3"/>
  <c r="D14" i="3"/>
  <c r="E7" i="3"/>
  <c r="D9" i="3"/>
  <c r="D65" i="2"/>
  <c r="D66" i="2" s="1"/>
  <c r="D85" i="2" s="1"/>
  <c r="C76" i="2" l="1"/>
  <c r="D76" i="2"/>
  <c r="D78" i="2"/>
  <c r="E79" i="2"/>
  <c r="E86" i="2" s="1"/>
  <c r="E87" i="2" s="1"/>
  <c r="D15" i="3"/>
  <c r="E30" i="3"/>
  <c r="D10" i="3"/>
  <c r="D11" i="3" s="1"/>
  <c r="E13" i="3"/>
  <c r="E29" i="3"/>
  <c r="E9" i="3"/>
  <c r="E14" i="3"/>
  <c r="F7" i="3"/>
  <c r="C79" i="2" l="1"/>
  <c r="C86" i="2" s="1"/>
  <c r="C87" i="2" s="1"/>
  <c r="E15" i="3"/>
  <c r="D79" i="2"/>
  <c r="D86" i="2" s="1"/>
  <c r="D87" i="2" s="1"/>
  <c r="D17" i="3"/>
  <c r="D18" i="3" s="1"/>
  <c r="D19" i="3" s="1"/>
  <c r="D20" i="3"/>
  <c r="F14" i="3"/>
  <c r="F29" i="3"/>
  <c r="F9" i="3"/>
  <c r="G7" i="3"/>
  <c r="F13" i="3"/>
  <c r="F30" i="3"/>
  <c r="E10" i="3"/>
  <c r="E11" i="3" s="1"/>
  <c r="F15" i="3" l="1"/>
  <c r="D22" i="3"/>
  <c r="D26" i="3" s="1"/>
  <c r="D27" i="3" s="1"/>
  <c r="E17" i="3"/>
  <c r="E18" i="3" s="1"/>
  <c r="E19" i="3" s="1"/>
  <c r="E20" i="3"/>
  <c r="G14" i="3"/>
  <c r="G29" i="3"/>
  <c r="G13" i="3"/>
  <c r="G9" i="3"/>
  <c r="H7" i="3"/>
  <c r="G30" i="3"/>
  <c r="F10" i="3"/>
  <c r="F11" i="3" s="1"/>
  <c r="E22" i="3" l="1"/>
  <c r="E26" i="3" s="1"/>
  <c r="E27" i="3" s="1"/>
  <c r="G15" i="3"/>
  <c r="F20" i="3"/>
  <c r="F17" i="3"/>
  <c r="F18" i="3" s="1"/>
  <c r="F19" i="3" s="1"/>
  <c r="H29" i="3"/>
  <c r="H13" i="3"/>
  <c r="I7" i="3"/>
  <c r="H14" i="3"/>
  <c r="H9" i="3"/>
  <c r="G10" i="3"/>
  <c r="G11" i="3" s="1"/>
  <c r="H30" i="3"/>
  <c r="H15" i="3" l="1"/>
  <c r="G20" i="3"/>
  <c r="G17" i="3"/>
  <c r="G18" i="3" s="1"/>
  <c r="G19" i="3" s="1"/>
  <c r="H10" i="3"/>
  <c r="H11" i="3" s="1"/>
  <c r="I30" i="3"/>
  <c r="I14" i="3"/>
  <c r="I13" i="3"/>
  <c r="I9" i="3"/>
  <c r="J7" i="3"/>
  <c r="I29" i="3"/>
  <c r="F22" i="3"/>
  <c r="F26" i="3" s="1"/>
  <c r="F27" i="3" s="1"/>
  <c r="I15" i="3" l="1"/>
  <c r="H17" i="3"/>
  <c r="H18" i="3" s="1"/>
  <c r="H19" i="3" s="1"/>
  <c r="H20" i="3"/>
  <c r="J30" i="3"/>
  <c r="I10" i="3"/>
  <c r="I11" i="3" s="1"/>
  <c r="J14" i="3"/>
  <c r="J13" i="3"/>
  <c r="J9" i="3"/>
  <c r="J29" i="3"/>
  <c r="K7" i="3"/>
  <c r="G22" i="3"/>
  <c r="G26" i="3" s="1"/>
  <c r="G27" i="3" s="1"/>
  <c r="J15" i="3" l="1"/>
  <c r="I17" i="3"/>
  <c r="I18" i="3" s="1"/>
  <c r="I19" i="3" s="1"/>
  <c r="I20" i="3"/>
  <c r="K30" i="3"/>
  <c r="J10" i="3"/>
  <c r="J11" i="3" s="1"/>
  <c r="K14" i="3"/>
  <c r="K29" i="3"/>
  <c r="K13" i="3"/>
  <c r="K9" i="3"/>
  <c r="L7" i="3"/>
  <c r="H22" i="3"/>
  <c r="H26" i="3" s="1"/>
  <c r="H27" i="3" s="1"/>
  <c r="K15" i="3" l="1"/>
  <c r="J20" i="3"/>
  <c r="J17" i="3"/>
  <c r="J18" i="3" s="1"/>
  <c r="J19" i="3" s="1"/>
  <c r="L29" i="3"/>
  <c r="L13" i="3"/>
  <c r="L14" i="3"/>
  <c r="M7" i="3"/>
  <c r="L9" i="3"/>
  <c r="I22" i="3"/>
  <c r="I26" i="3" s="1"/>
  <c r="I27" i="3" s="1"/>
  <c r="L30" i="3"/>
  <c r="K10" i="3"/>
  <c r="K11" i="3" s="1"/>
  <c r="L15" i="3" l="1"/>
  <c r="K20" i="3"/>
  <c r="K17" i="3"/>
  <c r="K18" i="3" s="1"/>
  <c r="K19" i="3" s="1"/>
  <c r="M30" i="3"/>
  <c r="L10" i="3"/>
  <c r="L11" i="3" s="1"/>
  <c r="M13" i="3"/>
  <c r="M29" i="3"/>
  <c r="M9" i="3"/>
  <c r="M14" i="3"/>
  <c r="N7" i="3"/>
  <c r="J22" i="3"/>
  <c r="J26" i="3" s="1"/>
  <c r="J27" i="3" s="1"/>
  <c r="M15" i="3" l="1"/>
  <c r="N30" i="3"/>
  <c r="M10" i="3"/>
  <c r="M11" i="3" s="1"/>
  <c r="L17" i="3"/>
  <c r="L18" i="3" s="1"/>
  <c r="L19" i="3" s="1"/>
  <c r="L20" i="3"/>
  <c r="N14" i="3"/>
  <c r="N29" i="3"/>
  <c r="N9" i="3"/>
  <c r="O7" i="3"/>
  <c r="N13" i="3"/>
  <c r="K22" i="3"/>
  <c r="K26" i="3" s="1"/>
  <c r="K27" i="3" s="1"/>
  <c r="N15" i="3" l="1"/>
  <c r="M17" i="3"/>
  <c r="M18" i="3" s="1"/>
  <c r="M19" i="3" s="1"/>
  <c r="M20" i="3"/>
  <c r="O30" i="3"/>
  <c r="N10" i="3"/>
  <c r="N11" i="3" s="1"/>
  <c r="O14" i="3"/>
  <c r="O29" i="3"/>
  <c r="O13" i="3"/>
  <c r="O9" i="3"/>
  <c r="P7" i="3"/>
  <c r="L22" i="3"/>
  <c r="L26" i="3" s="1"/>
  <c r="L27" i="3" s="1"/>
  <c r="O15" i="3" l="1"/>
  <c r="M22" i="3"/>
  <c r="M26" i="3" s="1"/>
  <c r="M27" i="3" s="1"/>
  <c r="N20" i="3"/>
  <c r="N17" i="3"/>
  <c r="N18" i="3" s="1"/>
  <c r="N19" i="3" s="1"/>
  <c r="P29" i="3"/>
  <c r="P13" i="3"/>
  <c r="Q7" i="3"/>
  <c r="P14" i="3"/>
  <c r="P9" i="3"/>
  <c r="O10" i="3"/>
  <c r="O11" i="3" s="1"/>
  <c r="P30" i="3"/>
  <c r="P15" i="3" l="1"/>
  <c r="O20" i="3"/>
  <c r="O17" i="3"/>
  <c r="O18" i="3" s="1"/>
  <c r="O19" i="3" s="1"/>
  <c r="P10" i="3"/>
  <c r="P11" i="3" s="1"/>
  <c r="Q30" i="3"/>
  <c r="Q14" i="3"/>
  <c r="Q13" i="3"/>
  <c r="Q9" i="3"/>
  <c r="Q29" i="3"/>
  <c r="R7" i="3"/>
  <c r="N22" i="3"/>
  <c r="N26" i="3" s="1"/>
  <c r="N27" i="3" s="1"/>
  <c r="Q15" i="3" l="1"/>
  <c r="P17" i="3"/>
  <c r="P18" i="3" s="1"/>
  <c r="P19" i="3" s="1"/>
  <c r="P20" i="3"/>
  <c r="R30" i="3"/>
  <c r="Q10" i="3"/>
  <c r="Q11" i="3" s="1"/>
  <c r="R14" i="3"/>
  <c r="R13" i="3"/>
  <c r="R9" i="3"/>
  <c r="R29" i="3"/>
  <c r="S7" i="3"/>
  <c r="O22" i="3"/>
  <c r="O26" i="3" s="1"/>
  <c r="O27" i="3" s="1"/>
  <c r="R15" i="3" l="1"/>
  <c r="P22" i="3"/>
  <c r="P26" i="3" s="1"/>
  <c r="P27" i="3" s="1"/>
  <c r="Q17" i="3"/>
  <c r="Q18" i="3" s="1"/>
  <c r="Q19" i="3" s="1"/>
  <c r="Q20" i="3"/>
  <c r="S30" i="3"/>
  <c r="R10" i="3"/>
  <c r="R11" i="3" s="1"/>
  <c r="S14" i="3"/>
  <c r="S29" i="3"/>
  <c r="S13" i="3"/>
  <c r="S9" i="3"/>
  <c r="T7" i="3"/>
  <c r="S15" i="3" l="1"/>
  <c r="T29" i="3"/>
  <c r="T13" i="3"/>
  <c r="T14" i="3"/>
  <c r="U7" i="3"/>
  <c r="T9" i="3"/>
  <c r="Q22" i="3"/>
  <c r="Q26" i="3" s="1"/>
  <c r="Q27" i="3" s="1"/>
  <c r="R20" i="3"/>
  <c r="R17" i="3"/>
  <c r="R18" i="3" s="1"/>
  <c r="R19" i="3" s="1"/>
  <c r="S10" i="3"/>
  <c r="S11" i="3" s="1"/>
  <c r="T30" i="3"/>
  <c r="R22" i="3" l="1"/>
  <c r="R26" i="3" s="1"/>
  <c r="R27" i="3" s="1"/>
  <c r="T15" i="3"/>
  <c r="U13" i="3"/>
  <c r="U29" i="3"/>
  <c r="U9" i="3"/>
  <c r="V7" i="3"/>
  <c r="U14" i="3"/>
  <c r="S20" i="3"/>
  <c r="S17" i="3"/>
  <c r="S18" i="3" s="1"/>
  <c r="S19" i="3" s="1"/>
  <c r="U30" i="3"/>
  <c r="T10" i="3"/>
  <c r="T11" i="3" s="1"/>
  <c r="S22" i="3" l="1"/>
  <c r="S26" i="3" s="1"/>
  <c r="S27" i="3" s="1"/>
  <c r="U15" i="3"/>
  <c r="T17" i="3"/>
  <c r="T18" i="3" s="1"/>
  <c r="T19" i="3" s="1"/>
  <c r="T20" i="3"/>
  <c r="V14" i="3"/>
  <c r="V29" i="3"/>
  <c r="V9" i="3"/>
  <c r="W7" i="3"/>
  <c r="V13" i="3"/>
  <c r="V15" i="3" s="1"/>
  <c r="V30" i="3"/>
  <c r="U10" i="3"/>
  <c r="U11" i="3" s="1"/>
  <c r="T22" i="3" l="1"/>
  <c r="T26" i="3" s="1"/>
  <c r="T27" i="3" s="1"/>
  <c r="U17" i="3"/>
  <c r="U18" i="3" s="1"/>
  <c r="U19" i="3" s="1"/>
  <c r="U20" i="3"/>
  <c r="W14" i="3"/>
  <c r="W29" i="3"/>
  <c r="W13" i="3"/>
  <c r="W9" i="3"/>
  <c r="X7" i="3"/>
  <c r="W30" i="3"/>
  <c r="V10" i="3"/>
  <c r="V11" i="3" s="1"/>
  <c r="U22" i="3" l="1"/>
  <c r="U26" i="3" s="1"/>
  <c r="U27" i="3" s="1"/>
  <c r="X29" i="3"/>
  <c r="X13" i="3"/>
  <c r="Y7" i="3"/>
  <c r="X14" i="3"/>
  <c r="X9" i="3"/>
  <c r="V20" i="3"/>
  <c r="V17" i="3"/>
  <c r="V18" i="3" s="1"/>
  <c r="V19" i="3" s="1"/>
  <c r="W10" i="3"/>
  <c r="W11" i="3" s="1"/>
  <c r="X30" i="3"/>
  <c r="W15" i="3"/>
  <c r="W20" i="3" l="1"/>
  <c r="W17" i="3"/>
  <c r="W18" i="3" s="1"/>
  <c r="W19" i="3" s="1"/>
  <c r="V22" i="3"/>
  <c r="V26" i="3" s="1"/>
  <c r="V27" i="3" s="1"/>
  <c r="X15" i="3"/>
  <c r="Y14" i="3"/>
  <c r="Y13" i="3"/>
  <c r="Y15" i="3" s="1"/>
  <c r="Y9" i="3"/>
  <c r="Z7" i="3"/>
  <c r="Y29" i="3"/>
  <c r="X10" i="3"/>
  <c r="X11" i="3" s="1"/>
  <c r="Y30" i="3"/>
  <c r="X17" i="3" l="1"/>
  <c r="X18" i="3" s="1"/>
  <c r="X19" i="3" s="1"/>
  <c r="X20" i="3"/>
  <c r="Z14" i="3"/>
  <c r="Z13" i="3"/>
  <c r="Z9" i="3"/>
  <c r="Z29" i="3"/>
  <c r="AA7" i="3"/>
  <c r="Z30" i="3"/>
  <c r="Y10" i="3"/>
  <c r="Y11" i="3" s="1"/>
  <c r="W22" i="3"/>
  <c r="W26" i="3" s="1"/>
  <c r="W27" i="3" s="1"/>
  <c r="Z15" i="3" l="1"/>
  <c r="X22" i="3"/>
  <c r="X26" i="3" s="1"/>
  <c r="X27" i="3" s="1"/>
  <c r="Y17" i="3"/>
  <c r="Y18" i="3" s="1"/>
  <c r="Y19" i="3" s="1"/>
  <c r="Y20" i="3"/>
  <c r="AA14" i="3"/>
  <c r="AA29" i="3"/>
  <c r="AA13" i="3"/>
  <c r="AA9" i="3"/>
  <c r="AB7" i="3"/>
  <c r="AA30" i="3"/>
  <c r="Z10" i="3"/>
  <c r="Z11" i="3" s="1"/>
  <c r="AA15" i="3" l="1"/>
  <c r="Z20" i="3"/>
  <c r="Z17" i="3"/>
  <c r="Z18" i="3" s="1"/>
  <c r="Z19" i="3" s="1"/>
  <c r="AB29" i="3"/>
  <c r="AB13" i="3"/>
  <c r="AB14" i="3"/>
  <c r="AB9" i="3"/>
  <c r="AA10" i="3"/>
  <c r="AA11" i="3" s="1"/>
  <c r="AB30" i="3"/>
  <c r="Y22" i="3"/>
  <c r="Y26" i="3" s="1"/>
  <c r="Y27" i="3" s="1"/>
  <c r="AB15" i="3" l="1"/>
  <c r="AA20" i="3"/>
  <c r="AA17" i="3"/>
  <c r="AA18" i="3" s="1"/>
  <c r="AA19" i="3" s="1"/>
  <c r="AB10" i="3"/>
  <c r="AB11" i="3" s="1"/>
  <c r="Z22" i="3"/>
  <c r="Z26" i="3" s="1"/>
  <c r="Z27" i="3" s="1"/>
  <c r="AA22" i="3" l="1"/>
  <c r="AA26" i="3" s="1"/>
  <c r="AA27" i="3" s="1"/>
  <c r="AB17" i="3"/>
  <c r="AB18" i="3" s="1"/>
  <c r="AB19" i="3" s="1"/>
  <c r="C34" i="3" s="1"/>
  <c r="C30" i="1" s="1"/>
  <c r="AB20" i="3"/>
  <c r="AB22" i="3" l="1"/>
  <c r="AB26" i="3" s="1"/>
  <c r="AB27" i="3" s="1"/>
  <c r="C31" i="3" s="1"/>
  <c r="C33" i="3" s="1"/>
  <c r="B32" i="3" l="1"/>
</calcChain>
</file>

<file path=xl/sharedStrings.xml><?xml version="1.0" encoding="utf-8"?>
<sst xmlns="http://schemas.openxmlformats.org/spreadsheetml/2006/main" count="564" uniqueCount="334">
  <si>
    <t>Price-Implied Expectations (PIE) Inputs</t>
  </si>
  <si>
    <t>Operating Value Drivers:</t>
  </si>
  <si>
    <t>Sales growth rate</t>
  </si>
  <si>
    <t xml:space="preserve">   Starting sales</t>
  </si>
  <si>
    <t>Operating profit margin</t>
  </si>
  <si>
    <t xml:space="preserve">   Starting operating profit margin </t>
  </si>
  <si>
    <t>Incremental fixed capital investment rate</t>
  </si>
  <si>
    <t>Incremental working capital investment rate</t>
  </si>
  <si>
    <t>Other Value Determinants:</t>
  </si>
  <si>
    <t>Cash tax rate</t>
  </si>
  <si>
    <t>Cost of capital</t>
  </si>
  <si>
    <t>Inflation</t>
  </si>
  <si>
    <t>Market Valuation Metrics:</t>
  </si>
  <si>
    <t xml:space="preserve">   Share price</t>
  </si>
  <si>
    <t>Shares Outstanding</t>
  </si>
  <si>
    <t>Market Value of Equity</t>
  </si>
  <si>
    <t xml:space="preserve">   Debt</t>
  </si>
  <si>
    <t xml:space="preserve">   Cash &amp; marketable securities</t>
  </si>
  <si>
    <t xml:space="preserve">Online Tutorial #8: How Do You Perform a Price-Implied Expectations (PIE) Analysis? </t>
  </si>
  <si>
    <t>In the previous online tutorials, we defined and explained how to calculate and project various Operating Value Drivers and Other Value Determinants:</t>
  </si>
  <si>
    <t>Operating Value Drivers</t>
  </si>
  <si>
    <r>
      <rPr>
        <b/>
        <sz val="10"/>
        <color theme="1"/>
        <rFont val="Arial"/>
      </rPr>
      <t>Topic Covered in Tutorial #:</t>
    </r>
    <r>
      <rPr>
        <sz val="10"/>
        <color theme="1"/>
        <rFont val="Arial"/>
      </rPr>
      <t> </t>
    </r>
  </si>
  <si>
    <t>     1. Sales Growth Rate</t>
  </si>
  <si>
    <t>     Tutorial #2 (Sales Growth Rate)</t>
  </si>
  <si>
    <t>     2. Operating Profit Margin</t>
  </si>
  <si>
    <t>     3. Incremental Investment Rate</t>
  </si>
  <si>
    <t>     Tutorial #4 (Working Capital) and Tutorial #5 (Fixed Capital)</t>
  </si>
  <si>
    <t>Other Value Determinants</t>
  </si>
  <si>
    <t>Topic Covered in Tutorial #: </t>
  </si>
  <si>
    <t>     1. Cash Tax Rate</t>
  </si>
  <si>
    <t>     Tutorial #7 (Cash Tax Rate)</t>
  </si>
  <si>
    <t>     2. Cost of Capital</t>
  </si>
  <si>
    <t>     Tutorial #8 (Cost of Capital)</t>
  </si>
  <si>
    <t>     3. Forecast Period</t>
  </si>
  <si>
    <t>     Tutorial #9 (below)</t>
  </si>
  <si>
    <t>This session puts it all together and uses those value drivers and determinants to explain the mechanics of the PIE analysis. We perform this analysis in four steps:</t>
  </si>
  <si>
    <t>1. Calculate Free Cash Flow</t>
  </si>
  <si>
    <t>2. Value Non-Operating Assets</t>
  </si>
  <si>
    <t>3. Calculate Market Value of Equity</t>
  </si>
  <si>
    <t>4. Determine the Market-Implied Forecast Period</t>
  </si>
  <si>
    <t xml:space="preserve">As with the previous tutorials, we will use Domino's Pizza. (as of September 2020) as a case study. Readers who want to perform the PIE calculations may wish to download the accompanying spreadsheet.  </t>
  </si>
  <si>
    <t>In the calculations to follow, we will use the Operating Value Drivers and Other Value Determinants that we have projected previously.</t>
  </si>
  <si>
    <t xml:space="preserve"> </t>
  </si>
  <si>
    <t>Sales Growth Rate (%) </t>
  </si>
  <si>
    <t>Operating Profit Margin (%)</t>
  </si>
  <si>
    <t>Cash Tax Rate (%)</t>
  </si>
  <si>
    <t>Incremental Working Capital Rate (%)</t>
  </si>
  <si>
    <t>Incremental Fixed Capital Rate (%)</t>
  </si>
  <si>
    <t>Step 1: Calculate Free Cash Flow</t>
  </si>
  <si>
    <t>All three Operating Value Drivers and one Other Value Determinant--the Cash Tax Rate--affect Free Cash Flow:</t>
  </si>
  <si>
    <t>We calculate Free Cash Flow for any given year by performing the following five steps:</t>
  </si>
  <si>
    <t>A. Calculate Sales</t>
  </si>
  <si>
    <t>B. Calculate Operating Profit</t>
  </si>
  <si>
    <t>C. Calculate and Subtract Cash Taxes</t>
  </si>
  <si>
    <t>D. Calculate and Subtract Incremental Investment</t>
  </si>
  <si>
    <t>E. Calculate Free Cash Flow</t>
  </si>
  <si>
    <t>A. Calculate Sales. For historical data, we use actual Sales figures as a starting point. For projected data, we apply the Sales Growth Rate (%) to historical Sales figures to project future Sales. For example, Domino's 2019 historical Sales amounted to $3.619 billion. With a 7% projected Sales Growth Rate, this would translate into $3.9 billion in Sales in 2020 and $4.1 billion in 2021.</t>
  </si>
  <si>
    <t>Sales (in billions)   </t>
  </si>
  <si>
    <t>Sales Growth Rate (%)</t>
  </si>
  <si>
    <t>   </t>
  </si>
  <si>
    <t>B. Calculate Operating Profit. We multiply Sales by the Operating Profit Margin (%) to obtain pre-tax Operating Profit. The historical Operating Profit Margin in 2019 equaled 17.39%. So, pre-tax Operating Profit in 2019 amounts to 17.39% times $3.619 billion in Sales, or $524 million. Using our projected Operating Profit Margin of 17.5%, projected Operating Profit in 2020 amounts to 17.5% times $3.87 billion in Sales, or $677.6 million. Operating Profit in 2021 amounts to 17.5% times $4.14 billion in Sales, or $725 million.</t>
  </si>
  <si>
    <t>Operating Profit Margin  (%)</t>
  </si>
  <si>
    <t>Pre-Tax Operating Profit (in millions)</t>
  </si>
  <si>
    <t>C. Calculate and Subtract Cash Taxes. We then take the company's pre-tax Operating Profit and multiply it by the Cash Tax Rate (%). We subtract the amount of Cash Taxes from pre-tax Operating Profit to obtain Net Operating Taxes After Taxes (NOPAT). In 2019, Domino's had a Cash Tax Rate of 16.7%, meaning the company's cash taxes were equal to $105.2 million, 16.7% times its pre-tax Operating Profit of $629.4 million. NOPAT was therefore $524 million in NOPAT. Applying our projected 16.5% cash tax rate to our 2020 and 2021 pre-tax Operating Profit estimates results in NOPAT of $566 million and $605 million, respectively.</t>
  </si>
  <si>
    <t>Cash Taxes (in millions)</t>
  </si>
  <si>
    <t>Net Operating Profit After Taxes (in millions)</t>
  </si>
  <si>
    <t>D. Calculate and Subtract Incremental Investments. To calculate incremental investments for any given year, we multiply the projected increase in sales by the Incremental Working Capital Rate and add this to the projected increase in sales times the Incremental Fixed Capital Rate. For example, in 2019, Domino's generated $6 million in cash from Incremental Working Capital--equal to the Incremental Working Capital Rate of -3.1% times the increase in sales of $186 million--and $26 million in Incremental Fixed Capital--equal to the Incremental Fixed Capital Rate of 13.8% times the increase in sales of $166 million. This amounts to $20 million in Total Incremental Capital in 2019.</t>
  </si>
  <si>
    <t>Applying our projected Operating Value Drivers into the future yields an estimate of $63 million and $68 million in Total Incremental Capital for 2020 and 2021.</t>
  </si>
  <si>
    <t>Incremental Sales (in millions)   </t>
  </si>
  <si>
    <t>     Incremental Working Capital Rate (%)</t>
  </si>
  <si>
    <t>Incremental Working Capital (in millions)</t>
  </si>
  <si>
    <t>     Incremental Fixed Capital Rate (%)</t>
  </si>
  <si>
    <t>Incremental Fixed Capital (in millions)</t>
  </si>
  <si>
    <t>Total Incremental Capital</t>
  </si>
  <si>
    <t>E. Calculate Free Cash Flow. We are now ready to calculate Free Cash Flow, which is simply Net Operating Profits After Taxes minus Total Incremental Capital:</t>
  </si>
  <si>
    <r>
      <rPr>
        <sz val="10"/>
        <color theme="1"/>
        <rFont val="Arial"/>
      </rPr>
      <t xml:space="preserve">     </t>
    </r>
    <r>
      <rPr>
        <i/>
        <sz val="10"/>
        <color theme="1"/>
        <rFont val="Arial"/>
      </rPr>
      <t xml:space="preserve">add </t>
    </r>
    <r>
      <rPr>
        <sz val="10"/>
        <color theme="1"/>
        <rFont val="Arial"/>
      </rPr>
      <t>Net Operating Profit After Taxes (in millions)</t>
    </r>
  </si>
  <si>
    <r>
      <rPr>
        <sz val="10"/>
        <color theme="1"/>
        <rFont val="Arial"/>
      </rPr>
      <t xml:space="preserve">     </t>
    </r>
    <r>
      <rPr>
        <i/>
        <u/>
        <sz val="10"/>
        <color theme="1"/>
        <rFont val="Arial"/>
      </rPr>
      <t xml:space="preserve">minus </t>
    </r>
    <r>
      <rPr>
        <u/>
        <sz val="10"/>
        <color theme="1"/>
        <rFont val="Arial"/>
      </rPr>
      <t>Total Incremental Capital</t>
    </r>
    <r>
      <rPr>
        <sz val="10"/>
        <color theme="1"/>
        <rFont val="Arial"/>
      </rPr>
      <t xml:space="preserve"> (in millions)</t>
    </r>
  </si>
  <si>
    <t>Free Cash Flow (in millions)</t>
  </si>
  <si>
    <t>Step 2: Value Non-Operating Assets</t>
  </si>
  <si>
    <t xml:space="preserve">Once we have calculated projected Free Cash Flows into the future, we need to include the value of Non-Operating Assets and Debt. </t>
  </si>
  <si>
    <t>A. Calculate Value of Non-Operating Assets. Excess cash and marketable securities largely account for the value of non-operating assets. As of September, 2020, Domino's had approximately $392 million in total cash and marketable securities, or approximately $9.95 per share.</t>
  </si>
  <si>
    <t>B. Calculate Value of Debt and other Liabilities. To calculate the total value of economic liabilities, we add the following:</t>
  </si>
  <si>
    <t xml:space="preserve">Debt. Domino's debt was $4.17 billion in September, 2020. </t>
  </si>
  <si>
    <t>There were no other meaningful liabilities</t>
  </si>
  <si>
    <t>Domino's economic liabilities total $4.17 billion, or $106 per share.</t>
  </si>
  <si>
    <t xml:space="preserve">C. Calculate Net Value of Non-Operating Assets and Debt. We add Domino's Excess Cash of $392 million and subtract the value of Domino's debt of $4.17 billion to corporate value. </t>
  </si>
  <si>
    <t>Step 3: Calculate Market Value of Equity</t>
  </si>
  <si>
    <t>To calculate the market value of equity, we multiply the share price by the number of outstanding shares:</t>
  </si>
  <si>
    <t>     Share Price ($, per share)</t>
  </si>
  <si>
    <t>     Outstanding Shares (in millions)</t>
  </si>
  <si>
    <t>Market Value of Equity ($, in billions)</t>
  </si>
  <si>
    <t>Step 4: Calculate Market-Implied Forecast Period</t>
  </si>
  <si>
    <t>We are now ready to calculate the Market-Implied Forecast Period. To do this, we determine the present value of Domino's Free Cash Flows (calculated in Step 1), using the company's Weighted Average Cost of Capital of 5.35% (calculated in Online Tutorial #8). We then extend the Forecast Period as far as necessary to match the current stock price. Our residual value is a perpetuity with inflation and assumes a 1.6 percent inflation rate.</t>
  </si>
  <si>
    <t>We estimate Domino's value at the end of 2020 to be $285 per share, and it increases each year until it reaches its $418 stock price in 2027, the eighth year (see spreadsheet). The market-implied forecast period is therefore eight years. The spreadsheet also automatically calculates the Market-Implied Forecast Period in cell C31 of worksheet "Price Implied Expectations."</t>
  </si>
  <si>
    <t>This concludes our Tutorial on calculating Price-Implied Expectations.</t>
  </si>
  <si>
    <t>Please note that you can this same spreadsheet to perform sensitivity analyses to see the valuation impact of scenarios with various Operating Value Drivers and Other Value Determinants--as explained in Chapter 6 and 7.</t>
  </si>
  <si>
    <t>Price-Implied Expectations (PIE) Analysis</t>
  </si>
  <si>
    <t>Years in Future</t>
  </si>
  <si>
    <t>Date</t>
  </si>
  <si>
    <t>Sales</t>
  </si>
  <si>
    <t>Operating profit</t>
  </si>
  <si>
    <t>Less: Cash taxes on operating profit</t>
  </si>
  <si>
    <t>Net operating profit after tax (NOPAT)</t>
  </si>
  <si>
    <t>Incremental fixed capital investment</t>
  </si>
  <si>
    <t>Incremental working capital investment</t>
  </si>
  <si>
    <t xml:space="preserve">Free cash flow </t>
  </si>
  <si>
    <t>Present value of free cash flow</t>
  </si>
  <si>
    <t>Cumulative present value of free cash flow</t>
  </si>
  <si>
    <t>Present value of residual value</t>
  </si>
  <si>
    <t>Corporate value</t>
  </si>
  <si>
    <t xml:space="preserve">   Add: Non-operating assets</t>
  </si>
  <si>
    <t xml:space="preserve">   Less: Debt &amp; Other Liabilities</t>
  </si>
  <si>
    <t>Shareholder value</t>
  </si>
  <si>
    <t>Shareholder value per share</t>
  </si>
  <si>
    <t>Value of sales index</t>
  </si>
  <si>
    <t>Threshold margin</t>
  </si>
  <si>
    <t>Market-Implied Forecast Period</t>
  </si>
  <si>
    <t>sales</t>
  </si>
  <si>
    <t>EBIT</t>
  </si>
  <si>
    <t>margin</t>
  </si>
  <si>
    <t>taxes</t>
  </si>
  <si>
    <t>cash taxes</t>
  </si>
  <si>
    <t>Current assets</t>
  </si>
  <si>
    <t>Cash</t>
  </si>
  <si>
    <t>Current liabilities</t>
  </si>
  <si>
    <t>Current portion</t>
  </si>
  <si>
    <t>Working capital</t>
  </si>
  <si>
    <t>Fixed capital</t>
  </si>
  <si>
    <t>Incremental WC</t>
  </si>
  <si>
    <t>Incremental fixed</t>
  </si>
  <si>
    <t>incremental sales</t>
  </si>
  <si>
    <t>As Of October, 2022</t>
  </si>
  <si>
    <t>Estimated value</t>
  </si>
  <si>
    <t>Estimated value per share</t>
  </si>
  <si>
    <t>PIE</t>
  </si>
  <si>
    <t>Low</t>
  </si>
  <si>
    <t>High</t>
  </si>
  <si>
    <t>Operating margin</t>
  </si>
  <si>
    <t>Upside / downside</t>
  </si>
  <si>
    <t>ANNUAL INCOME :</t>
  </si>
  <si>
    <t>fiscal_year</t>
  </si>
  <si>
    <t>TTM</t>
  </si>
  <si>
    <t>OperatingRevenue</t>
  </si>
  <si>
    <t>OtherRevenue</t>
  </si>
  <si>
    <t>TotalRevenue</t>
  </si>
  <si>
    <t>CostofRevenue</t>
  </si>
  <si>
    <t>GrossProfit</t>
  </si>
  <si>
    <t>SalesMarketingExpense</t>
  </si>
  <si>
    <t>LaborExpense</t>
  </si>
  <si>
    <t>OtherGeneralAdministrativeExpense</t>
  </si>
  <si>
    <t>GeneralAdministrativeExpense</t>
  </si>
  <si>
    <t>OtherSellingGeneralAdministrativeExpenses</t>
  </si>
  <si>
    <t>SellingGeneralAdministrativeExpenses</t>
  </si>
  <si>
    <t>ResearchDevelopmentExpense</t>
  </si>
  <si>
    <t>RestructuringRemediationImpairmentProvisions</t>
  </si>
  <si>
    <t>DepreciationExpense</t>
  </si>
  <si>
    <t>AmortizationExpense</t>
  </si>
  <si>
    <t>OtherOperatingExpenses</t>
  </si>
  <si>
    <t>OperatingExpenses</t>
  </si>
  <si>
    <t>OperatingProfit</t>
  </si>
  <si>
    <t>EBITDA</t>
  </si>
  <si>
    <t>CFDepreciationAmortization</t>
  </si>
  <si>
    <t>InterestExpense</t>
  </si>
  <si>
    <t>InterestIncome</t>
  </si>
  <si>
    <t>OtherInterestIncomeExpenseNet</t>
  </si>
  <si>
    <t>NonoperatingGainsLosses</t>
  </si>
  <si>
    <t>OtherNonoperatingIncomeExpense</t>
  </si>
  <si>
    <t>TotalNonoperatingIncomeExpense</t>
  </si>
  <si>
    <t>IncomeBeforeTaxes</t>
  </si>
  <si>
    <t>IncomeTaxes</t>
  </si>
  <si>
    <t>IncomeAfterTaxes</t>
  </si>
  <si>
    <t>NoncontrollingInterest</t>
  </si>
  <si>
    <t>EquityEarnings</t>
  </si>
  <si>
    <t>MinorityInterestEquityEarnings</t>
  </si>
  <si>
    <t>IncomebeforeExtraordinaryItems</t>
  </si>
  <si>
    <t>ExtraordinaryItems</t>
  </si>
  <si>
    <t>AccountingChange</t>
  </si>
  <si>
    <t>NetIncomefromContinuingOperationsApplicabletoCommon</t>
  </si>
  <si>
    <t>DiscontinuedOperations</t>
  </si>
  <si>
    <t>NetIncomeApplicabletoCommon</t>
  </si>
  <si>
    <t>PreferredDividends</t>
  </si>
  <si>
    <t>NetIncome</t>
  </si>
  <si>
    <t>EPSBasic</t>
  </si>
  <si>
    <t>EPSDiluted</t>
  </si>
  <si>
    <t>DividendsPerShare</t>
  </si>
  <si>
    <t>SharesOutstandingBasic</t>
  </si>
  <si>
    <t>SharesOutstandingDiluted</t>
  </si>
  <si>
    <t>ANNUAL BALANCE :</t>
  </si>
  <si>
    <t>CashandCashEquivalents</t>
  </si>
  <si>
    <t>RestrictedCash</t>
  </si>
  <si>
    <t>ShorttermInvestments</t>
  </si>
  <si>
    <t>CashCashEquivalentsandShorttermInvestments</t>
  </si>
  <si>
    <t>AccountsReceivableTradeNet</t>
  </si>
  <si>
    <t>AccountsNotesReceivableNet</t>
  </si>
  <si>
    <t>OtherReceivables</t>
  </si>
  <si>
    <t>TotalReceivablesNet</t>
  </si>
  <si>
    <t>InventoriesNet</t>
  </si>
  <si>
    <t>PrepaidExpenses</t>
  </si>
  <si>
    <t>DeferredIncomeTaxesCurrent</t>
  </si>
  <si>
    <t>OtherCurrentAssets</t>
  </si>
  <si>
    <t>TotalCurrentAssets</t>
  </si>
  <si>
    <t>LandAndImprovements</t>
  </si>
  <si>
    <t>BuildingsAndImprovements</t>
  </si>
  <si>
    <t>MachineryFurnitureEquipment</t>
  </si>
  <si>
    <t>ConstructionInProgress</t>
  </si>
  <si>
    <t>GrossPropertyPlantandEquipment</t>
  </si>
  <si>
    <t>PropertyPlantEquipmentNet</t>
  </si>
  <si>
    <t>AccumulatedDepreciation</t>
  </si>
  <si>
    <t>LongtermInvestments</t>
  </si>
  <si>
    <t>OtherInvestments</t>
  </si>
  <si>
    <t>IntangibleAssets</t>
  </si>
  <si>
    <t>Goodwill</t>
  </si>
  <si>
    <t>GoodwillIntangibleAssetsNet</t>
  </si>
  <si>
    <t>DeferredIncomeTaxesLongterm</t>
  </si>
  <si>
    <t>DeferredCharges</t>
  </si>
  <si>
    <t>AccruedInterest</t>
  </si>
  <si>
    <t>OtherAssets</t>
  </si>
  <si>
    <t>TotalLongtermAssets</t>
  </si>
  <si>
    <t>TotalAssets</t>
  </si>
  <si>
    <t>AccountsPayable</t>
  </si>
  <si>
    <t>AccruedExpenses</t>
  </si>
  <si>
    <t>OtherAccountsPayableandAccruedExpenses</t>
  </si>
  <si>
    <t>AccountsPayableandAccruedExpenses</t>
  </si>
  <si>
    <t>AmountsDuetoRelatedPartiesShortterm</t>
  </si>
  <si>
    <t>DeferredIncomeTaxLiabilitiesShortterm</t>
  </si>
  <si>
    <t>DeferredLiabilityCharges</t>
  </si>
  <si>
    <t>IncomeTaxesPayable</t>
  </si>
  <si>
    <t>CurrentPortionofLongtermDebt</t>
  </si>
  <si>
    <t>ShorttermBorrowings</t>
  </si>
  <si>
    <t>TotalShorttermDebt</t>
  </si>
  <si>
    <t>ShortTermCapitalLeaseObligation</t>
  </si>
  <si>
    <t>OtherCurrentLiabilities</t>
  </si>
  <si>
    <t>TotalCurrentLiabilities</t>
  </si>
  <si>
    <t>LongtermDebt</t>
  </si>
  <si>
    <t>OtherBorrowings</t>
  </si>
  <si>
    <t>NotesPayable</t>
  </si>
  <si>
    <t>TotalLongtermDebt</t>
  </si>
  <si>
    <t>LongTermCapitalLeaseObligation</t>
  </si>
  <si>
    <t>PensionPostretirementObligation</t>
  </si>
  <si>
    <t>LongtermDeferredIncomeTaxLiabilities</t>
  </si>
  <si>
    <t>LongtermDeferredLiabilityCharges</t>
  </si>
  <si>
    <t>OtherLiabilities</t>
  </si>
  <si>
    <t>MinorityInterest</t>
  </si>
  <si>
    <t>TotalLongtermLiabilities</t>
  </si>
  <si>
    <t>TotalLiabilities</t>
  </si>
  <si>
    <t>CommonStock</t>
  </si>
  <si>
    <t>PreferredStock</t>
  </si>
  <si>
    <t>AdditionalPaidinCapital</t>
  </si>
  <si>
    <t>AdditionalPaidinCapitalPreferredStock</t>
  </si>
  <si>
    <t>RetainedEarnings</t>
  </si>
  <si>
    <t>TreasuryStock</t>
  </si>
  <si>
    <t>OtherAccumulatedComprehensiveIncome</t>
  </si>
  <si>
    <t>PartnersCapital</t>
  </si>
  <si>
    <t>OtherEquity</t>
  </si>
  <si>
    <t>TotalStockholdersEquity</t>
  </si>
  <si>
    <t>LiabilitiesStockholdersEquity</t>
  </si>
  <si>
    <t>ANNUAL CASH FLOW :</t>
  </si>
  <si>
    <t>CFNetIncome</t>
  </si>
  <si>
    <t>EmployeeCompensation</t>
  </si>
  <si>
    <t>StockOptionTaxBenefits</t>
  </si>
  <si>
    <t>AdjustmentforSpecialCharges</t>
  </si>
  <si>
    <t>DeferredIncomeTaxes</t>
  </si>
  <si>
    <t>RealizedGainsLosses</t>
  </si>
  <si>
    <t>AdjustmentforMinorityInterest</t>
  </si>
  <si>
    <t>AdjustmentforEquityEarnings</t>
  </si>
  <si>
    <t>OtherAdjustments</t>
  </si>
  <si>
    <t>TotalNoncashAdjustments</t>
  </si>
  <si>
    <t>ChangeinAccountsReceivable</t>
  </si>
  <si>
    <t>ChangeinInventories</t>
  </si>
  <si>
    <t>ChangeinPrepaidExpenses</t>
  </si>
  <si>
    <t>ChangeinOtherCurrentAssets</t>
  </si>
  <si>
    <t>ChangeinCurrentAssets</t>
  </si>
  <si>
    <t>ChangeinOtherAssets</t>
  </si>
  <si>
    <t>ChangeinAccountsPayableAccruedExpenses</t>
  </si>
  <si>
    <t>ChangeinDeferredRevenue</t>
  </si>
  <si>
    <t>ChangeinIncomeTaxesPayable</t>
  </si>
  <si>
    <t>ChangeinOtherCurrentLiabilities</t>
  </si>
  <si>
    <t>ChangeinCurrentLiabilities</t>
  </si>
  <si>
    <t>ChangeinOtherLiabilities</t>
  </si>
  <si>
    <t>ChangeinOperatingAssetsLiabilities</t>
  </si>
  <si>
    <t>CashfromOperatingActivities</t>
  </si>
  <si>
    <t>CapitalExpenditures</t>
  </si>
  <si>
    <t>PurchaseofInvestments</t>
  </si>
  <si>
    <t>SaleofInvestments</t>
  </si>
  <si>
    <t>OtherInvestmentChangesNet</t>
  </si>
  <si>
    <t>InvestmentChangesNet</t>
  </si>
  <si>
    <t>AcquisitionSaleofBusinessNet</t>
  </si>
  <si>
    <t>SaleofPropertyPlantEquipment</t>
  </si>
  <si>
    <t>OtherInvestingActivities</t>
  </si>
  <si>
    <t>CashfromInvestingActivities</t>
  </si>
  <si>
    <t>ChangeinShorttermBorrowingsNet</t>
  </si>
  <si>
    <t>LongtermDebtProceeds</t>
  </si>
  <si>
    <t>LongtermDebtPayments</t>
  </si>
  <si>
    <t>ChangeinLongtermDebtNet</t>
  </si>
  <si>
    <t>OtherDebtNet</t>
  </si>
  <si>
    <t>ChangeinDebtNet</t>
  </si>
  <si>
    <t>IssuanceofEquity</t>
  </si>
  <si>
    <t>RepurchaseofEquity</t>
  </si>
  <si>
    <t>OtherEquityTransactionsNet</t>
  </si>
  <si>
    <t>ChangeinEquityNet</t>
  </si>
  <si>
    <t>DividendsPaid</t>
  </si>
  <si>
    <t>OtherFinancingActivitiesNet</t>
  </si>
  <si>
    <t>CashfromFinancingActivities</t>
  </si>
  <si>
    <t>CashfromDiscontinuedOperations</t>
  </si>
  <si>
    <t>EffectofExchangeRateonCash</t>
  </si>
  <si>
    <t>CashandCashEquivalentsBeginningofYear</t>
  </si>
  <si>
    <t>CashandCashEquivalentsEndofYear</t>
  </si>
  <si>
    <t>CashPaidforIncomeTaxes</t>
  </si>
  <si>
    <t>CashPaidforInterestExpense</t>
  </si>
  <si>
    <t>NetChangeinCash</t>
  </si>
  <si>
    <t>NetWorkingCapital</t>
  </si>
  <si>
    <t>CapEx</t>
  </si>
  <si>
    <t>FreeCashFlow</t>
  </si>
  <si>
    <t>OwnerEarningsFCF</t>
  </si>
  <si>
    <t>QUARTERLY INCOME :</t>
  </si>
  <si>
    <t>fiscal_quarter</t>
  </si>
  <si>
    <t>2018Q3</t>
  </si>
  <si>
    <t>2018Q4</t>
  </si>
  <si>
    <t>2019Q1</t>
  </si>
  <si>
    <t>2019Q2</t>
  </si>
  <si>
    <t>2019Q3</t>
  </si>
  <si>
    <t>2019Q4</t>
  </si>
  <si>
    <t>2020Q1</t>
  </si>
  <si>
    <t>2020Q2</t>
  </si>
  <si>
    <t>2020Q3</t>
  </si>
  <si>
    <t>2020Q4</t>
  </si>
  <si>
    <t>2021Q1</t>
  </si>
  <si>
    <t>2021Q2</t>
  </si>
  <si>
    <t>2021Q3</t>
  </si>
  <si>
    <t>2021Q4</t>
  </si>
  <si>
    <t>2022Q1</t>
  </si>
  <si>
    <t>2022Q2</t>
  </si>
  <si>
    <t>QUARTERLY BALANCE :</t>
  </si>
  <si>
    <t>QUARTERLY CASH FLOW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</si>
</sst>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4" formatCode="_-&quot;$&quot;* #,##0.00_-;\-&quot;$&quot;* #,##0.00_-;_-&quot;$&quot;* &quot;-&quot;??_-;_-@_-"/>
    <numFmt numFmtId="43" formatCode="_-* #,##0.00_-;\-* #,##0.00_-;_-* &quot;-&quot;??_-;_-@_-"/>
    <numFmt numFmtId="164" formatCode="&quot;$&quot;#,##0_);\(&quot;$&quot;#,##0\)"/>
    <numFmt numFmtId="165" formatCode="&quot;$&quot;#,##0_);[Red]\(&quot;$&quot;#,##0\)"/>
    <numFmt numFmtId="166" formatCode="&quot;$&quot;#,##0.00_);[Red]\(&quot;$&quot;#,##0.00\)"/>
    <numFmt numFmtId="167" formatCode="_(&quot;$&quot;* #,##0.00_);_(&quot;$&quot;* \(#,##0.00\);_(&quot;$&quot;* &quot;-&quot;??_);_(@_)"/>
    <numFmt numFmtId="168" formatCode="_(* #,##0.00_);_(* \(#,##0.00\);_(* &quot;-&quot;??_);_(@_)"/>
    <numFmt numFmtId="169" formatCode="0.0%"/>
    <numFmt numFmtId="170" formatCode="0.0%;\(0.0\)%"/>
    <numFmt numFmtId="171" formatCode="_(* #,##0_);_(* \(#,##0\);_(* &quot;-&quot;??_);_(@_)"/>
    <numFmt numFmtId="172" formatCode="0.0000%"/>
    <numFmt numFmtId="173" formatCode="&quot;$&quot;#,##0.0_);[Red]\(&quot;$&quot;#,##0.0\)"/>
    <numFmt numFmtId="175" formatCode="_-&quot;$&quot;* #,##0.0_-;\-&quot;$&quot;* #,##0.0_-;_-&quot;$&quot;* &quot;-&quot;??_-;_-@_-"/>
    <numFmt numFmtId="182" formatCode="0.0"/>
    <numFmt numFmtId="183" formatCode="_-* #,##0_-;\-* #,##0_-;_-* &quot;-&quot;??_-;_-@_-"/>
  </numFmts>
  <fonts count="19" x14ac:knownFonts="1">
    <font>
      <sz val="10"/>
      <color rgb="FF000000"/>
      <name val="Arial"/>
    </font>
    <font>
      <sz val="11"/>
      <color theme="1"/>
      <name val="calibri"/>
      <family val="2"/>
      <scheme val="minor"/>
    </font>
    <font>
      <sz val="10"/>
      <color theme="1"/>
      <name val="Arial"/>
    </font>
    <font>
      <b/>
      <sz val="12"/>
      <color theme="1"/>
      <name val="Arial"/>
    </font>
    <font>
      <b/>
      <sz val="10"/>
      <color theme="1"/>
      <name val="Arial"/>
    </font>
    <font>
      <sz val="10"/>
      <color rgb="FF0000FF"/>
      <name val="Arial"/>
    </font>
    <font>
      <u/>
      <sz val="10"/>
      <color theme="1"/>
      <name val="Arial"/>
    </font>
    <font>
      <u/>
      <sz val="10"/>
      <color rgb="FF0000FF"/>
      <name val="Arial"/>
    </font>
    <font>
      <sz val="10"/>
      <name val="Arial"/>
    </font>
    <font>
      <b/>
      <sz val="10"/>
      <name val="Arial"/>
    </font>
    <font>
      <sz val="10"/>
      <name val="Arial"/>
    </font>
    <font>
      <b/>
      <sz val="14"/>
      <color theme="1"/>
      <name val="Arial"/>
    </font>
    <font>
      <sz val="10"/>
      <color theme="1"/>
      <name val="Calibri"/>
    </font>
    <font>
      <u/>
      <sz val="10"/>
      <color theme="1"/>
      <name val="Arial"/>
    </font>
    <font>
      <u/>
      <sz val="10"/>
      <color theme="1"/>
      <name val="Arial"/>
    </font>
    <font>
      <u/>
      <sz val="10"/>
      <color theme="1"/>
      <name val="Arial"/>
    </font>
    <font>
      <i/>
      <sz val="10"/>
      <color theme="1"/>
      <name val="Arial"/>
    </font>
    <font>
      <i/>
      <u/>
      <sz val="10"/>
      <color theme="1"/>
      <name val="Arial"/>
    </font>
    <font>
      <sz val="10"/>
      <color rgb="FF000000"/>
      <name val="Arial"/>
    </font>
  </fonts>
  <fills count="4">
    <fill>
      <patternFill patternType="none"/>
    </fill>
    <fill>
      <patternFill patternType="gray125"/>
    </fill>
    <fill>
      <patternFill patternType="solid">
        <fgColor rgb="FFFFFFFF"/>
        <bgColor rgb="FFFFFFFF"/>
      </patternFill>
    </fill>
    <fill>
      <patternFill patternType="solid">
        <fgColor theme="4" tint="0.59999389629810485"/>
        <bgColor rgb="FFFFFFFF"/>
      </patternFill>
    </fill>
  </fills>
  <borders count="1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indexed="64"/>
      </bottom>
      <diagonal/>
    </border>
  </borders>
  <cellStyleXfs count="6">
    <xf numFmtId="0" fontId="0" fillId="0" borderId="0"/>
    <xf numFmtId="44" fontId="18" fillId="0" borderId="0" applyFont="0" applyFill="0" applyBorder="0" applyAlignment="0" applyProtection="0"/>
    <xf numFmtId="9" fontId="18"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102">
    <xf numFmtId="0" fontId="0" fillId="0" borderId="0" xfId="0" applyFont="1" applyAlignment="1"/>
    <xf numFmtId="0" fontId="2" fillId="0" borderId="0" xfId="0" applyFont="1"/>
    <xf numFmtId="0" fontId="3" fillId="0" borderId="0" xfId="0" applyFont="1"/>
    <xf numFmtId="0" fontId="4" fillId="0" borderId="0" xfId="0" applyFont="1"/>
    <xf numFmtId="169" fontId="5" fillId="0" borderId="0" xfId="0" applyNumberFormat="1" applyFont="1"/>
    <xf numFmtId="167" fontId="5" fillId="0" borderId="0" xfId="0" applyNumberFormat="1" applyFont="1"/>
    <xf numFmtId="170" fontId="5" fillId="0" borderId="0" xfId="0" applyNumberFormat="1" applyFont="1" applyAlignment="1">
      <alignment horizontal="right"/>
    </xf>
    <xf numFmtId="10" fontId="2" fillId="0" borderId="0" xfId="0" applyNumberFormat="1" applyFont="1"/>
    <xf numFmtId="171" fontId="2" fillId="0" borderId="0" xfId="0" applyNumberFormat="1" applyFont="1"/>
    <xf numFmtId="169" fontId="2" fillId="0" borderId="0" xfId="0" applyNumberFormat="1" applyFont="1"/>
    <xf numFmtId="168" fontId="2" fillId="0" borderId="0" xfId="0" applyNumberFormat="1" applyFont="1"/>
    <xf numFmtId="172" fontId="2" fillId="0" borderId="0" xfId="0" applyNumberFormat="1" applyFont="1"/>
    <xf numFmtId="0" fontId="6" fillId="0" borderId="0" xfId="0" applyFont="1" applyAlignment="1">
      <alignment horizontal="left"/>
    </xf>
    <xf numFmtId="168" fontId="7" fillId="0" borderId="0" xfId="0" applyNumberFormat="1" applyFont="1"/>
    <xf numFmtId="168" fontId="5" fillId="0" borderId="0" xfId="0" applyNumberFormat="1" applyFont="1"/>
    <xf numFmtId="167" fontId="2" fillId="0" borderId="0" xfId="0" applyNumberFormat="1" applyFont="1"/>
    <xf numFmtId="0" fontId="8" fillId="0" borderId="0" xfId="0" applyFont="1"/>
    <xf numFmtId="0" fontId="9" fillId="0" borderId="0" xfId="0" applyFont="1" applyAlignment="1">
      <alignment wrapText="1"/>
    </xf>
    <xf numFmtId="0" fontId="10" fillId="0" borderId="0" xfId="0" applyFont="1" applyAlignment="1">
      <alignment wrapText="1"/>
    </xf>
    <xf numFmtId="0" fontId="10" fillId="0" borderId="0" xfId="0" applyFont="1" applyAlignment="1">
      <alignment wrapText="1"/>
    </xf>
    <xf numFmtId="0" fontId="9" fillId="2" borderId="1" xfId="0" applyFont="1" applyFill="1" applyBorder="1" applyAlignment="1">
      <alignment horizontal="center" wrapText="1"/>
    </xf>
    <xf numFmtId="0" fontId="4" fillId="2" borderId="2" xfId="0" applyFont="1" applyFill="1" applyBorder="1" applyAlignment="1">
      <alignment horizontal="center" wrapText="1"/>
    </xf>
    <xf numFmtId="0" fontId="10" fillId="2" borderId="3" xfId="0" applyFont="1" applyFill="1" applyBorder="1" applyAlignment="1">
      <alignment wrapText="1"/>
    </xf>
    <xf numFmtId="0" fontId="10" fillId="2" borderId="4" xfId="0" applyFont="1" applyFill="1" applyBorder="1" applyAlignment="1">
      <alignment wrapText="1"/>
    </xf>
    <xf numFmtId="0" fontId="9" fillId="2" borderId="3" xfId="0" applyFont="1" applyFill="1" applyBorder="1" applyAlignment="1">
      <alignment horizontal="center" wrapText="1"/>
    </xf>
    <xf numFmtId="0" fontId="9" fillId="2" borderId="4" xfId="0" applyFont="1" applyFill="1" applyBorder="1" applyAlignment="1">
      <alignment horizontal="center" wrapText="1"/>
    </xf>
    <xf numFmtId="0" fontId="10" fillId="0" borderId="0" xfId="0" applyFont="1" applyAlignment="1">
      <alignment horizontal="left" wrapText="1"/>
    </xf>
    <xf numFmtId="0" fontId="10" fillId="2" borderId="1" xfId="0" applyFont="1" applyFill="1" applyBorder="1" applyAlignment="1">
      <alignment wrapText="1"/>
    </xf>
    <xf numFmtId="0" fontId="10" fillId="2" borderId="1" xfId="0" applyFont="1" applyFill="1" applyBorder="1" applyAlignment="1">
      <alignment horizontal="center" wrapText="1"/>
    </xf>
    <xf numFmtId="169" fontId="10" fillId="2" borderId="1" xfId="0" applyNumberFormat="1" applyFont="1" applyFill="1" applyBorder="1" applyAlignment="1">
      <alignment horizontal="center" wrapText="1"/>
    </xf>
    <xf numFmtId="0" fontId="9" fillId="0" borderId="0" xfId="0" applyFont="1" applyAlignment="1">
      <alignment wrapText="1"/>
    </xf>
    <xf numFmtId="0" fontId="4" fillId="2" borderId="1" xfId="0" applyFont="1" applyFill="1" applyBorder="1" applyAlignment="1">
      <alignment horizontal="center" wrapText="1"/>
    </xf>
    <xf numFmtId="173" fontId="10" fillId="2" borderId="1" xfId="0" applyNumberFormat="1" applyFont="1" applyFill="1" applyBorder="1" applyAlignment="1">
      <alignment horizontal="center" wrapText="1"/>
    </xf>
    <xf numFmtId="165" fontId="10" fillId="2" borderId="1" xfId="0" applyNumberFormat="1" applyFont="1" applyFill="1" applyBorder="1" applyAlignment="1">
      <alignment horizontal="center" wrapText="1"/>
    </xf>
    <xf numFmtId="165" fontId="2" fillId="2" borderId="1" xfId="0" applyNumberFormat="1" applyFont="1" applyFill="1" applyBorder="1" applyAlignment="1">
      <alignment horizontal="center" wrapText="1"/>
    </xf>
    <xf numFmtId="173" fontId="2" fillId="2" borderId="1" xfId="0" applyNumberFormat="1" applyFont="1" applyFill="1" applyBorder="1" applyAlignment="1">
      <alignment horizontal="center" wrapText="1"/>
    </xf>
    <xf numFmtId="0" fontId="10" fillId="2" borderId="5" xfId="0" applyFont="1" applyFill="1" applyBorder="1" applyAlignment="1">
      <alignment wrapText="1"/>
    </xf>
    <xf numFmtId="164" fontId="2" fillId="2" borderId="1" xfId="0" applyNumberFormat="1" applyFont="1" applyFill="1" applyBorder="1" applyAlignment="1">
      <alignment horizontal="center" wrapText="1"/>
    </xf>
    <xf numFmtId="165" fontId="10" fillId="0" borderId="0" xfId="0" applyNumberFormat="1" applyFont="1" applyAlignment="1">
      <alignment wrapText="1"/>
    </xf>
    <xf numFmtId="0" fontId="2" fillId="2" borderId="1" xfId="0" applyFont="1" applyFill="1" applyBorder="1" applyAlignment="1">
      <alignment wrapText="1"/>
    </xf>
    <xf numFmtId="0" fontId="10" fillId="0" borderId="0" xfId="0" quotePrefix="1" applyFont="1" applyAlignment="1">
      <alignment horizontal="left" wrapText="1"/>
    </xf>
    <xf numFmtId="0" fontId="9" fillId="2" borderId="2" xfId="0" applyFont="1" applyFill="1" applyBorder="1" applyAlignment="1">
      <alignment horizontal="center" wrapText="1"/>
    </xf>
    <xf numFmtId="166" fontId="10" fillId="2" borderId="4" xfId="0" applyNumberFormat="1" applyFont="1" applyFill="1" applyBorder="1" applyAlignment="1">
      <alignment horizontal="right" wrapText="1"/>
    </xf>
    <xf numFmtId="0" fontId="10" fillId="2" borderId="4" xfId="0" applyFont="1" applyFill="1" applyBorder="1" applyAlignment="1">
      <alignment horizontal="right" wrapText="1"/>
    </xf>
    <xf numFmtId="166" fontId="2" fillId="2" borderId="4" xfId="0" applyNumberFormat="1" applyFont="1" applyFill="1" applyBorder="1" applyAlignment="1">
      <alignment horizontal="right" wrapText="1"/>
    </xf>
    <xf numFmtId="0" fontId="11" fillId="0" borderId="0" xfId="0" applyFont="1"/>
    <xf numFmtId="0" fontId="12" fillId="0" borderId="0" xfId="0" applyFont="1"/>
    <xf numFmtId="0" fontId="2" fillId="0" borderId="1" xfId="0" applyFont="1" applyBorder="1" applyAlignment="1">
      <alignment horizontal="center"/>
    </xf>
    <xf numFmtId="0" fontId="4" fillId="0" borderId="1"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4" fillId="0" borderId="8" xfId="0" applyFont="1" applyBorder="1" applyAlignment="1">
      <alignment horizontal="center"/>
    </xf>
    <xf numFmtId="167" fontId="2" fillId="0" borderId="9" xfId="0" applyNumberFormat="1" applyFont="1" applyBorder="1"/>
    <xf numFmtId="167" fontId="2" fillId="0" borderId="10" xfId="0" applyNumberFormat="1" applyFont="1" applyBorder="1"/>
    <xf numFmtId="0" fontId="2" fillId="0" borderId="9" xfId="0" applyFont="1" applyBorder="1"/>
    <xf numFmtId="0" fontId="2" fillId="0" borderId="10" xfId="0" applyFont="1" applyBorder="1"/>
    <xf numFmtId="168" fontId="2" fillId="0" borderId="9" xfId="0" applyNumberFormat="1" applyFont="1" applyBorder="1"/>
    <xf numFmtId="168" fontId="2" fillId="0" borderId="10" xfId="0" applyNumberFormat="1" applyFont="1" applyBorder="1"/>
    <xf numFmtId="168" fontId="13" fillId="0" borderId="11" xfId="0" applyNumberFormat="1" applyFont="1" applyBorder="1"/>
    <xf numFmtId="168" fontId="14" fillId="0" borderId="12" xfId="0" applyNumberFormat="1" applyFont="1" applyBorder="1"/>
    <xf numFmtId="168" fontId="15" fillId="0" borderId="13" xfId="0" applyNumberFormat="1" applyFont="1" applyBorder="1"/>
    <xf numFmtId="168" fontId="2" fillId="0" borderId="14" xfId="0" applyNumberFormat="1" applyFont="1" applyBorder="1"/>
    <xf numFmtId="168" fontId="2" fillId="0" borderId="15" xfId="0" applyNumberFormat="1" applyFont="1" applyBorder="1"/>
    <xf numFmtId="168" fontId="2" fillId="0" borderId="16" xfId="0" applyNumberFormat="1" applyFont="1" applyBorder="1"/>
    <xf numFmtId="0" fontId="2" fillId="0" borderId="6" xfId="0" applyFont="1" applyBorder="1"/>
    <xf numFmtId="0" fontId="2" fillId="0" borderId="7" xfId="0" applyFont="1" applyBorder="1"/>
    <xf numFmtId="0" fontId="2" fillId="0" borderId="8" xfId="0" applyFont="1" applyBorder="1"/>
    <xf numFmtId="168" fontId="2" fillId="0" borderId="6" xfId="0" applyNumberFormat="1" applyFont="1" applyBorder="1"/>
    <xf numFmtId="168" fontId="2" fillId="0" borderId="7" xfId="0" applyNumberFormat="1" applyFont="1" applyBorder="1"/>
    <xf numFmtId="168" fontId="2" fillId="0" borderId="8" xfId="0" applyNumberFormat="1" applyFont="1" applyBorder="1"/>
    <xf numFmtId="168" fontId="2" fillId="0" borderId="11" xfId="0" applyNumberFormat="1" applyFont="1" applyBorder="1"/>
    <xf numFmtId="168" fontId="2" fillId="0" borderId="12" xfId="0" applyNumberFormat="1" applyFont="1" applyBorder="1"/>
    <xf numFmtId="168" fontId="2" fillId="0" borderId="13" xfId="0" applyNumberFormat="1" applyFont="1" applyBorder="1"/>
    <xf numFmtId="167" fontId="4" fillId="0" borderId="11" xfId="0" applyNumberFormat="1" applyFont="1" applyBorder="1"/>
    <xf numFmtId="167" fontId="4" fillId="0" borderId="12" xfId="0" applyNumberFormat="1" applyFont="1" applyBorder="1"/>
    <xf numFmtId="167" fontId="4" fillId="0" borderId="13" xfId="0" applyNumberFormat="1" applyFont="1" applyBorder="1"/>
    <xf numFmtId="0" fontId="16" fillId="0" borderId="0" xfId="0" applyFont="1"/>
    <xf numFmtId="0" fontId="2" fillId="0" borderId="0" xfId="0" applyFont="1" applyAlignment="1">
      <alignment horizontal="right"/>
    </xf>
    <xf numFmtId="0" fontId="0" fillId="0" borderId="0" xfId="0" applyFont="1" applyAlignment="1"/>
    <xf numFmtId="0" fontId="2" fillId="0" borderId="0" xfId="0" applyFont="1" applyAlignment="1">
      <alignment wrapText="1"/>
    </xf>
    <xf numFmtId="0" fontId="0" fillId="0" borderId="0" xfId="0" applyFont="1" applyAlignment="1"/>
    <xf numFmtId="9" fontId="0" fillId="0" borderId="0" xfId="2" applyFont="1" applyAlignment="1"/>
    <xf numFmtId="9" fontId="2" fillId="0" borderId="0" xfId="2" applyFont="1"/>
    <xf numFmtId="9" fontId="10" fillId="2" borderId="1" xfId="0" applyNumberFormat="1" applyFont="1" applyFill="1" applyBorder="1" applyAlignment="1">
      <alignment horizontal="center" wrapText="1"/>
    </xf>
    <xf numFmtId="0" fontId="2" fillId="0" borderId="0" xfId="0" applyFont="1" applyAlignment="1"/>
    <xf numFmtId="169" fontId="10" fillId="3" borderId="1" xfId="0" applyNumberFormat="1" applyFont="1" applyFill="1" applyBorder="1" applyAlignment="1">
      <alignment horizontal="center" wrapText="1"/>
    </xf>
    <xf numFmtId="10" fontId="10" fillId="3" borderId="1" xfId="0" applyNumberFormat="1" applyFont="1" applyFill="1" applyBorder="1" applyAlignment="1">
      <alignment horizontal="center" wrapText="1"/>
    </xf>
    <xf numFmtId="175" fontId="0" fillId="0" borderId="0" xfId="1" applyNumberFormat="1" applyFont="1" applyAlignment="1"/>
    <xf numFmtId="0" fontId="0" fillId="0" borderId="0" xfId="0" applyFont="1" applyAlignment="1">
      <alignment horizontal="center"/>
    </xf>
    <xf numFmtId="0" fontId="2" fillId="0" borderId="0" xfId="0" applyFont="1" applyAlignment="1">
      <alignment horizontal="center"/>
    </xf>
    <xf numFmtId="10" fontId="0" fillId="0" borderId="0" xfId="0" applyNumberFormat="1" applyFont="1" applyAlignment="1">
      <alignment horizontal="center"/>
    </xf>
    <xf numFmtId="2" fontId="2" fillId="0" borderId="0" xfId="0" applyNumberFormat="1" applyFont="1"/>
    <xf numFmtId="182" fontId="0" fillId="0" borderId="0" xfId="0" applyNumberFormat="1" applyFont="1" applyAlignment="1">
      <alignment horizontal="center"/>
    </xf>
    <xf numFmtId="9" fontId="0" fillId="0" borderId="0" xfId="2" applyFont="1" applyAlignment="1">
      <alignment horizontal="center"/>
    </xf>
    <xf numFmtId="0" fontId="1" fillId="0" borderId="0" xfId="3"/>
    <xf numFmtId="183" fontId="0" fillId="0" borderId="0" xfId="4" applyNumberFormat="1" applyFont="1"/>
    <xf numFmtId="9" fontId="0" fillId="0" borderId="0" xfId="5" applyFont="1"/>
    <xf numFmtId="169" fontId="0" fillId="0" borderId="0" xfId="5" applyNumberFormat="1" applyFont="1"/>
    <xf numFmtId="169" fontId="1" fillId="0" borderId="0" xfId="3" applyNumberFormat="1"/>
    <xf numFmtId="169" fontId="0" fillId="0" borderId="0" xfId="4" applyNumberFormat="1" applyFont="1"/>
    <xf numFmtId="0" fontId="0" fillId="0" borderId="17" xfId="0" applyFont="1" applyBorder="1" applyAlignment="1"/>
    <xf numFmtId="0" fontId="0" fillId="0" borderId="17" xfId="0" applyFont="1" applyBorder="1" applyAlignment="1">
      <alignment horizontal="center"/>
    </xf>
  </cellXfs>
  <cellStyles count="6">
    <cellStyle name="Comma 2" xfId="4" xr:uid="{A3249545-7E59-47EF-8C91-8D650F6D10F2}"/>
    <cellStyle name="Currency" xfId="1" builtinId="4"/>
    <cellStyle name="Normal" xfId="0" builtinId="0"/>
    <cellStyle name="Normal 2" xfId="3" xr:uid="{E7009456-A908-45E3-B5FD-8D9F9E0779B3}"/>
    <cellStyle name="Percent" xfId="2" builtinId="5"/>
    <cellStyle name="Percent 2" xfId="5" xr:uid="{6498EEE1-5F71-4D27-8341-9E6AD6F526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5" Type="http://schemas.openxmlformats.org/officeDocument/2006/relationships/externalLink" Target="externalLinks/externalLink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lineChart>
        <c:grouping val="standard"/>
        <c:varyColors val="0"/>
        <c:ser>
          <c:idx val="1"/>
          <c:order val="0"/>
          <c:tx>
            <c:v>YoY Chg</c:v>
          </c:tx>
          <c:spPr>
            <a:ln w="28575" cap="rnd">
              <a:solidFill>
                <a:schemeClr val="accent1">
                  <a:tint val="77000"/>
                </a:schemeClr>
              </a:solidFill>
              <a:round/>
            </a:ln>
            <a:effectLst/>
          </c:spPr>
          <c:marker>
            <c:symbol val="none"/>
          </c:marker>
          <c:cat>
            <c:numRef>
              <c:f>Financials!$G$5:$V$5</c:f>
              <c:numCache>
                <c:formatCode>General</c:formatCode>
                <c:ptCount val="16"/>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numCache>
            </c:numRef>
          </c:cat>
          <c:val>
            <c:numRef>
              <c:f>Financials!$G$9:$V$9</c:f>
              <c:numCache>
                <c:formatCode>0%</c:formatCode>
                <c:ptCount val="16"/>
                <c:pt idx="0">
                  <c:v>0.72759034692175351</c:v>
                </c:pt>
                <c:pt idx="1">
                  <c:v>0.56474454255511874</c:v>
                </c:pt>
                <c:pt idx="2">
                  <c:v>0.31346079236176272</c:v>
                </c:pt>
                <c:pt idx="3">
                  <c:v>8.5109712762467593E-2</c:v>
                </c:pt>
                <c:pt idx="4">
                  <c:v>0.23975907042889433</c:v>
                </c:pt>
                <c:pt idx="5">
                  <c:v>0.2927594556802291</c:v>
                </c:pt>
                <c:pt idx="6">
                  <c:v>0.21458910433979694</c:v>
                </c:pt>
                <c:pt idx="7">
                  <c:v>0.2059123786355046</c:v>
                </c:pt>
                <c:pt idx="8">
                  <c:v>0.18880023055170292</c:v>
                </c:pt>
                <c:pt idx="9">
                  <c:v>0.13617975485219924</c:v>
                </c:pt>
                <c:pt idx="10">
                  <c:v>0.20380322447292265</c:v>
                </c:pt>
                <c:pt idx="11">
                  <c:v>0.22801090038993266</c:v>
                </c:pt>
                <c:pt idx="12">
                  <c:v>0.23421586757475987</c:v>
                </c:pt>
                <c:pt idx="13">
                  <c:v>0.18300089899794614</c:v>
                </c:pt>
                <c:pt idx="14">
                  <c:v>0.12770532012826141</c:v>
                </c:pt>
                <c:pt idx="15">
                  <c:v>0.41150076427049154</c:v>
                </c:pt>
              </c:numCache>
            </c:numRef>
          </c:val>
          <c:smooth val="0"/>
          <c:extLst>
            <c:ext xmlns:c16="http://schemas.microsoft.com/office/drawing/2014/chart" uri="{C3380CC4-5D6E-409C-BE32-E72D297353CC}">
              <c16:uniqueId val="{00000000-D617-4685-A95D-645B9E575CDA}"/>
            </c:ext>
          </c:extLst>
        </c:ser>
        <c:ser>
          <c:idx val="0"/>
          <c:order val="1"/>
          <c:tx>
            <c:v>Median</c:v>
          </c:tx>
          <c:spPr>
            <a:ln w="28575" cap="rnd">
              <a:solidFill>
                <a:schemeClr val="accent1">
                  <a:shade val="76000"/>
                </a:schemeClr>
              </a:solidFill>
              <a:round/>
            </a:ln>
            <a:effectLst/>
          </c:spPr>
          <c:marker>
            <c:symbol val="none"/>
          </c:marker>
          <c:cat>
            <c:numRef>
              <c:f>Financials!$G$5:$V$5</c:f>
              <c:numCache>
                <c:formatCode>General</c:formatCode>
                <c:ptCount val="16"/>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numCache>
            </c:numRef>
          </c:cat>
          <c:val>
            <c:numRef>
              <c:f>Financials!$G$10:$V$10</c:f>
              <c:numCache>
                <c:formatCode>0%</c:formatCode>
                <c:ptCount val="16"/>
                <c:pt idx="0">
                  <c:v>0.2213000023648648</c:v>
                </c:pt>
                <c:pt idx="1">
                  <c:v>0.2213000023648648</c:v>
                </c:pt>
                <c:pt idx="2">
                  <c:v>0.2213000023648648</c:v>
                </c:pt>
                <c:pt idx="3">
                  <c:v>0.2213000023648648</c:v>
                </c:pt>
                <c:pt idx="4">
                  <c:v>0.2213000023648648</c:v>
                </c:pt>
                <c:pt idx="5">
                  <c:v>0.2213000023648648</c:v>
                </c:pt>
                <c:pt idx="6">
                  <c:v>0.2213000023648648</c:v>
                </c:pt>
                <c:pt idx="7">
                  <c:v>0.2213000023648648</c:v>
                </c:pt>
                <c:pt idx="8">
                  <c:v>0.2213000023648648</c:v>
                </c:pt>
                <c:pt idx="9">
                  <c:v>0.2213000023648648</c:v>
                </c:pt>
                <c:pt idx="10">
                  <c:v>0.2213000023648648</c:v>
                </c:pt>
                <c:pt idx="11">
                  <c:v>0.2213000023648648</c:v>
                </c:pt>
                <c:pt idx="12">
                  <c:v>0.2213000023648648</c:v>
                </c:pt>
                <c:pt idx="13">
                  <c:v>0.2213000023648648</c:v>
                </c:pt>
                <c:pt idx="14">
                  <c:v>0.2213000023648648</c:v>
                </c:pt>
                <c:pt idx="15">
                  <c:v>0.2213000023648648</c:v>
                </c:pt>
              </c:numCache>
            </c:numRef>
          </c:val>
          <c:smooth val="0"/>
          <c:extLst>
            <c:ext xmlns:c16="http://schemas.microsoft.com/office/drawing/2014/chart" uri="{C3380CC4-5D6E-409C-BE32-E72D297353CC}">
              <c16:uniqueId val="{00000001-D617-4685-A95D-645B9E575CDA}"/>
            </c:ext>
          </c:extLst>
        </c:ser>
        <c:dLbls>
          <c:showLegendKey val="0"/>
          <c:showVal val="0"/>
          <c:showCatName val="0"/>
          <c:showSerName val="0"/>
          <c:showPercent val="0"/>
          <c:showBubbleSize val="0"/>
        </c:dLbls>
        <c:smooth val="0"/>
        <c:axId val="423621288"/>
        <c:axId val="423616368"/>
      </c:lineChart>
      <c:catAx>
        <c:axId val="423621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423616368"/>
        <c:crosses val="autoZero"/>
        <c:auto val="1"/>
        <c:lblAlgn val="ctr"/>
        <c:lblOffset val="100"/>
        <c:noMultiLvlLbl val="0"/>
      </c:catAx>
      <c:valAx>
        <c:axId val="4236163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MX"/>
                  <a:t>YoY Change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MX"/>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42362128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lineChart>
        <c:grouping val="standard"/>
        <c:varyColors val="0"/>
        <c:ser>
          <c:idx val="1"/>
          <c:order val="0"/>
          <c:tx>
            <c:v>Operating margin</c:v>
          </c:tx>
          <c:spPr>
            <a:ln w="28575" cap="rnd">
              <a:solidFill>
                <a:schemeClr val="accent1">
                  <a:tint val="77000"/>
                </a:schemeClr>
              </a:solidFill>
              <a:round/>
            </a:ln>
            <a:effectLst/>
          </c:spPr>
          <c:marker>
            <c:symbol val="none"/>
          </c:marker>
          <c:cat>
            <c:numRef>
              <c:f>Financials!$F$5:$V$5</c:f>
              <c:numCache>
                <c:formatCode>General</c:formatCode>
                <c:ptCount val="1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numCache>
            </c:numRef>
          </c:cat>
          <c:val>
            <c:numRef>
              <c:f>Financials!$F$29:$V$29</c:f>
              <c:numCache>
                <c:formatCode>0.0%</c:formatCode>
                <c:ptCount val="17"/>
                <c:pt idx="0">
                  <c:v>0.32862397695876555</c:v>
                </c:pt>
                <c:pt idx="1">
                  <c:v>0.334750003229634</c:v>
                </c:pt>
                <c:pt idx="2">
                  <c:v>0.30640016208281717</c:v>
                </c:pt>
                <c:pt idx="3">
                  <c:v>0.30428087384810204</c:v>
                </c:pt>
                <c:pt idx="4">
                  <c:v>0.35145040733279798</c:v>
                </c:pt>
                <c:pt idx="5">
                  <c:v>0.35404658776985776</c:v>
                </c:pt>
                <c:pt idx="6">
                  <c:v>0.30977443609022559</c:v>
                </c:pt>
                <c:pt idx="7">
                  <c:v>0.30048437194552446</c:v>
                </c:pt>
                <c:pt idx="8">
                  <c:v>0.27743655325203986</c:v>
                </c:pt>
                <c:pt idx="9">
                  <c:v>0.24993560703625703</c:v>
                </c:pt>
                <c:pt idx="10">
                  <c:v>0.25817119844243824</c:v>
                </c:pt>
                <c:pt idx="11">
                  <c:v>0.26271712158808935</c:v>
                </c:pt>
                <c:pt idx="12">
                  <c:v>0.23614631726128726</c:v>
                </c:pt>
                <c:pt idx="13">
                  <c:v>0.20117089000796673</c:v>
                </c:pt>
                <c:pt idx="14">
                  <c:v>0.21148915400631421</c:v>
                </c:pt>
                <c:pt idx="15">
                  <c:v>0.22585151785763202</c:v>
                </c:pt>
                <c:pt idx="16">
                  <c:v>0.3055228868524319</c:v>
                </c:pt>
              </c:numCache>
            </c:numRef>
          </c:val>
          <c:smooth val="0"/>
          <c:extLst>
            <c:ext xmlns:c16="http://schemas.microsoft.com/office/drawing/2014/chart" uri="{C3380CC4-5D6E-409C-BE32-E72D297353CC}">
              <c16:uniqueId val="{00000000-8B0D-405B-9ADD-6198060BE236}"/>
            </c:ext>
          </c:extLst>
        </c:ser>
        <c:ser>
          <c:idx val="0"/>
          <c:order val="1"/>
          <c:tx>
            <c:v>Median</c:v>
          </c:tx>
          <c:spPr>
            <a:ln w="28575" cap="rnd">
              <a:solidFill>
                <a:schemeClr val="accent1">
                  <a:shade val="76000"/>
                </a:schemeClr>
              </a:solidFill>
              <a:round/>
            </a:ln>
            <a:effectLst/>
          </c:spPr>
          <c:marker>
            <c:symbol val="none"/>
          </c:marker>
          <c:cat>
            <c:numRef>
              <c:f>Financials!$F$5:$V$5</c:f>
              <c:numCache>
                <c:formatCode>General</c:formatCode>
                <c:ptCount val="1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numCache>
            </c:numRef>
          </c:cat>
          <c:val>
            <c:numRef>
              <c:f>Financials!$F$30:$V$30</c:f>
              <c:numCache>
                <c:formatCode>0.0%</c:formatCode>
                <c:ptCount val="17"/>
                <c:pt idx="0">
                  <c:v>0.30048437194552446</c:v>
                </c:pt>
                <c:pt idx="1">
                  <c:v>0.30048437194552446</c:v>
                </c:pt>
                <c:pt idx="2">
                  <c:v>0.30048437194552446</c:v>
                </c:pt>
                <c:pt idx="3">
                  <c:v>0.30048437194552446</c:v>
                </c:pt>
                <c:pt idx="4">
                  <c:v>0.30048437194552446</c:v>
                </c:pt>
                <c:pt idx="5">
                  <c:v>0.30048437194552446</c:v>
                </c:pt>
                <c:pt idx="6">
                  <c:v>0.30048437194552446</c:v>
                </c:pt>
                <c:pt idx="7">
                  <c:v>0.30048437194552446</c:v>
                </c:pt>
                <c:pt idx="8">
                  <c:v>0.30048437194552446</c:v>
                </c:pt>
                <c:pt idx="9">
                  <c:v>0.30048437194552446</c:v>
                </c:pt>
                <c:pt idx="10">
                  <c:v>0.30048437194552446</c:v>
                </c:pt>
                <c:pt idx="11">
                  <c:v>0.30048437194552446</c:v>
                </c:pt>
                <c:pt idx="12">
                  <c:v>0.30048437194552446</c:v>
                </c:pt>
                <c:pt idx="13">
                  <c:v>0.30048437194552446</c:v>
                </c:pt>
                <c:pt idx="14">
                  <c:v>0.30048437194552446</c:v>
                </c:pt>
                <c:pt idx="15">
                  <c:v>0.30048437194552446</c:v>
                </c:pt>
                <c:pt idx="16">
                  <c:v>0.30048437194552446</c:v>
                </c:pt>
              </c:numCache>
            </c:numRef>
          </c:val>
          <c:smooth val="0"/>
          <c:extLst>
            <c:ext xmlns:c16="http://schemas.microsoft.com/office/drawing/2014/chart" uri="{C3380CC4-5D6E-409C-BE32-E72D297353CC}">
              <c16:uniqueId val="{00000001-8B0D-405B-9ADD-6198060BE236}"/>
            </c:ext>
          </c:extLst>
        </c:ser>
        <c:dLbls>
          <c:showLegendKey val="0"/>
          <c:showVal val="0"/>
          <c:showCatName val="0"/>
          <c:showSerName val="0"/>
          <c:showPercent val="0"/>
          <c:showBubbleSize val="0"/>
        </c:dLbls>
        <c:smooth val="0"/>
        <c:axId val="423621288"/>
        <c:axId val="423616368"/>
      </c:lineChart>
      <c:catAx>
        <c:axId val="423621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423616368"/>
        <c:crosses val="autoZero"/>
        <c:auto val="1"/>
        <c:lblAlgn val="ctr"/>
        <c:lblOffset val="100"/>
        <c:noMultiLvlLbl val="0"/>
      </c:catAx>
      <c:valAx>
        <c:axId val="423616368"/>
        <c:scaling>
          <c:orientation val="minMax"/>
          <c:min val="0.150000000000000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MX"/>
                  <a:t>Operating</a:t>
                </a:r>
                <a:r>
                  <a:rPr lang="es-MX" baseline="0"/>
                  <a:t> margin</a:t>
                </a:r>
                <a:endParaRPr lang="es-MX"/>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MX"/>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42362128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26</xdr:col>
      <xdr:colOff>438150</xdr:colOff>
      <xdr:row>4</xdr:row>
      <xdr:rowOff>80962</xdr:rowOff>
    </xdr:from>
    <xdr:to>
      <xdr:col>34</xdr:col>
      <xdr:colOff>133350</xdr:colOff>
      <xdr:row>18</xdr:row>
      <xdr:rowOff>157162</xdr:rowOff>
    </xdr:to>
    <xdr:graphicFrame macro="">
      <xdr:nvGraphicFramePr>
        <xdr:cNvPr id="2" name="Chart 1">
          <a:extLst>
            <a:ext uri="{FF2B5EF4-FFF2-40B4-BE49-F238E27FC236}">
              <a16:creationId xmlns:a16="http://schemas.microsoft.com/office/drawing/2014/main" id="{827CC492-E797-4887-AA26-951ABC72B8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0</xdr:colOff>
      <xdr:row>21</xdr:row>
      <xdr:rowOff>0</xdr:rowOff>
    </xdr:from>
    <xdr:to>
      <xdr:col>34</xdr:col>
      <xdr:colOff>304800</xdr:colOff>
      <xdr:row>35</xdr:row>
      <xdr:rowOff>76200</xdr:rowOff>
    </xdr:to>
    <xdr:graphicFrame macro="">
      <xdr:nvGraphicFramePr>
        <xdr:cNvPr id="3" name="Chart 2">
          <a:extLst>
            <a:ext uri="{FF2B5EF4-FFF2-40B4-BE49-F238E27FC236}">
              <a16:creationId xmlns:a16="http://schemas.microsoft.com/office/drawing/2014/main" id="{F5E8D81A-78B7-471A-974C-28B0506CA1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bria\Downloads\OSV-Finalcials-GOOGL-Export.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V-Finalcials-GOOGL-Export"/>
    </sheetNames>
    <sheetDataSet>
      <sheetData sheetId="0">
        <row r="5">
          <cell r="F5">
            <v>2005</v>
          </cell>
          <cell r="G5">
            <v>2006</v>
          </cell>
          <cell r="H5">
            <v>2007</v>
          </cell>
          <cell r="I5">
            <v>2008</v>
          </cell>
          <cell r="J5">
            <v>2009</v>
          </cell>
          <cell r="K5">
            <v>2010</v>
          </cell>
          <cell r="L5">
            <v>2011</v>
          </cell>
          <cell r="M5">
            <v>2012</v>
          </cell>
          <cell r="N5">
            <v>2013</v>
          </cell>
          <cell r="O5">
            <v>2014</v>
          </cell>
          <cell r="P5">
            <v>2015</v>
          </cell>
          <cell r="Q5">
            <v>2016</v>
          </cell>
          <cell r="R5">
            <v>2017</v>
          </cell>
          <cell r="S5">
            <v>2018</v>
          </cell>
          <cell r="T5">
            <v>2019</v>
          </cell>
          <cell r="U5">
            <v>2020</v>
          </cell>
          <cell r="V5">
            <v>2021</v>
          </cell>
        </row>
        <row r="9">
          <cell r="G9">
            <v>0.72759034692175351</v>
          </cell>
          <cell r="H9">
            <v>0.56474454255511874</v>
          </cell>
          <cell r="I9">
            <v>0.31346079236176272</v>
          </cell>
          <cell r="J9">
            <v>8.5109712762467593E-2</v>
          </cell>
          <cell r="K9">
            <v>0.23975907042889433</v>
          </cell>
          <cell r="L9">
            <v>0.2927594556802291</v>
          </cell>
          <cell r="M9">
            <v>0.21458910433979694</v>
          </cell>
          <cell r="N9">
            <v>0.2059123786355046</v>
          </cell>
          <cell r="O9">
            <v>0.18880023055170292</v>
          </cell>
          <cell r="P9">
            <v>0.13617975485219924</v>
          </cell>
          <cell r="Q9">
            <v>0.20380322447292265</v>
          </cell>
          <cell r="R9">
            <v>0.22801090038993266</v>
          </cell>
          <cell r="S9">
            <v>0.23421586757475987</v>
          </cell>
          <cell r="T9">
            <v>0.18300089899794614</v>
          </cell>
          <cell r="U9">
            <v>0.12770532012826141</v>
          </cell>
          <cell r="V9">
            <v>0.41150076427049154</v>
          </cell>
        </row>
        <row r="10">
          <cell r="G10">
            <v>0.2213000023648648</v>
          </cell>
          <cell r="H10">
            <v>0.2213000023648648</v>
          </cell>
          <cell r="I10">
            <v>0.2213000023648648</v>
          </cell>
          <cell r="J10">
            <v>0.2213000023648648</v>
          </cell>
          <cell r="K10">
            <v>0.2213000023648648</v>
          </cell>
          <cell r="L10">
            <v>0.2213000023648648</v>
          </cell>
          <cell r="M10">
            <v>0.2213000023648648</v>
          </cell>
          <cell r="N10">
            <v>0.2213000023648648</v>
          </cell>
          <cell r="O10">
            <v>0.2213000023648648</v>
          </cell>
          <cell r="P10">
            <v>0.2213000023648648</v>
          </cell>
          <cell r="Q10">
            <v>0.2213000023648648</v>
          </cell>
          <cell r="R10">
            <v>0.2213000023648648</v>
          </cell>
          <cell r="S10">
            <v>0.2213000023648648</v>
          </cell>
          <cell r="T10">
            <v>0.2213000023648648</v>
          </cell>
          <cell r="U10">
            <v>0.2213000023648648</v>
          </cell>
          <cell r="V10">
            <v>0.2213000023648648</v>
          </cell>
        </row>
        <row r="29">
          <cell r="F29">
            <v>0.32862397695876555</v>
          </cell>
          <cell r="G29">
            <v>0.334750003229634</v>
          </cell>
          <cell r="H29">
            <v>0.30640016208281717</v>
          </cell>
          <cell r="I29">
            <v>0.30428087384810204</v>
          </cell>
          <cell r="J29">
            <v>0.35145040733279798</v>
          </cell>
          <cell r="K29">
            <v>0.35404658776985776</v>
          </cell>
          <cell r="L29">
            <v>0.30977443609022559</v>
          </cell>
          <cell r="M29">
            <v>0.30048437194552446</v>
          </cell>
          <cell r="N29">
            <v>0.27743655325203986</v>
          </cell>
          <cell r="O29">
            <v>0.24993560703625703</v>
          </cell>
          <cell r="P29">
            <v>0.25817119844243824</v>
          </cell>
          <cell r="Q29">
            <v>0.26271712158808935</v>
          </cell>
          <cell r="R29">
            <v>0.23614631726128726</v>
          </cell>
          <cell r="S29">
            <v>0.20117089000796673</v>
          </cell>
          <cell r="T29">
            <v>0.21148915400631421</v>
          </cell>
          <cell r="U29">
            <v>0.22585151785763202</v>
          </cell>
          <cell r="V29">
            <v>0.3055228868524319</v>
          </cell>
        </row>
        <row r="30">
          <cell r="F30">
            <v>0.30048437194552446</v>
          </cell>
          <cell r="G30">
            <v>0.30048437194552446</v>
          </cell>
          <cell r="H30">
            <v>0.30048437194552446</v>
          </cell>
          <cell r="I30">
            <v>0.30048437194552446</v>
          </cell>
          <cell r="J30">
            <v>0.30048437194552446</v>
          </cell>
          <cell r="K30">
            <v>0.30048437194552446</v>
          </cell>
          <cell r="L30">
            <v>0.30048437194552446</v>
          </cell>
          <cell r="M30">
            <v>0.30048437194552446</v>
          </cell>
          <cell r="N30">
            <v>0.30048437194552446</v>
          </cell>
          <cell r="O30">
            <v>0.30048437194552446</v>
          </cell>
          <cell r="P30">
            <v>0.30048437194552446</v>
          </cell>
          <cell r="Q30">
            <v>0.30048437194552446</v>
          </cell>
          <cell r="R30">
            <v>0.30048437194552446</v>
          </cell>
          <cell r="S30">
            <v>0.30048437194552446</v>
          </cell>
          <cell r="T30">
            <v>0.30048437194552446</v>
          </cell>
          <cell r="U30">
            <v>0.30048437194552446</v>
          </cell>
          <cell r="V30">
            <v>0.30048437194552446</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topLeftCell="A59" zoomScale="90" zoomScaleNormal="90" workbookViewId="0">
      <selection activeCell="C50" sqref="C50"/>
    </sheetView>
  </sheetViews>
  <sheetFormatPr defaultColWidth="14.42578125" defaultRowHeight="15" customHeight="1" x14ac:dyDescent="0.2"/>
  <cols>
    <col min="1" max="1" width="8.7109375" customWidth="1"/>
    <col min="2" max="2" width="80.7109375" customWidth="1"/>
    <col min="3" max="3" width="30.140625" customWidth="1"/>
    <col min="4" max="5" width="9.7109375" customWidth="1"/>
    <col min="6" max="26" width="8.7109375" customWidth="1"/>
  </cols>
  <sheetData>
    <row r="1" spans="1:26" ht="12.75" customHeight="1" x14ac:dyDescent="0.2">
      <c r="A1" s="16"/>
      <c r="B1" s="16"/>
      <c r="C1" s="16"/>
      <c r="D1" s="16"/>
      <c r="E1" s="16"/>
      <c r="F1" s="16"/>
      <c r="G1" s="16"/>
      <c r="H1" s="16"/>
      <c r="I1" s="16"/>
      <c r="J1" s="16"/>
      <c r="K1" s="16"/>
      <c r="L1" s="16"/>
      <c r="M1" s="16"/>
      <c r="N1" s="16"/>
      <c r="O1" s="16"/>
      <c r="P1" s="16"/>
      <c r="Q1" s="16"/>
      <c r="R1" s="16"/>
      <c r="S1" s="16"/>
      <c r="T1" s="16"/>
      <c r="U1" s="16"/>
      <c r="V1" s="16"/>
      <c r="W1" s="16"/>
      <c r="X1" s="16"/>
      <c r="Y1" s="16"/>
      <c r="Z1" s="16"/>
    </row>
    <row r="2" spans="1:26" ht="12.75" customHeight="1" x14ac:dyDescent="0.2">
      <c r="A2" s="16"/>
      <c r="B2" s="17" t="s">
        <v>18</v>
      </c>
      <c r="C2" s="16"/>
      <c r="D2" s="16"/>
      <c r="E2" s="16"/>
      <c r="F2" s="16"/>
      <c r="G2" s="16"/>
      <c r="H2" s="16"/>
      <c r="I2" s="16"/>
      <c r="J2" s="16"/>
      <c r="K2" s="16"/>
      <c r="L2" s="16"/>
      <c r="M2" s="16"/>
      <c r="N2" s="16"/>
      <c r="O2" s="16"/>
      <c r="P2" s="16"/>
      <c r="Q2" s="16"/>
      <c r="R2" s="16"/>
      <c r="S2" s="16"/>
      <c r="T2" s="16"/>
      <c r="U2" s="16"/>
      <c r="V2" s="16"/>
      <c r="W2" s="16"/>
      <c r="X2" s="16"/>
      <c r="Y2" s="16"/>
      <c r="Z2" s="16"/>
    </row>
    <row r="3" spans="1:26" ht="12.75" customHeight="1" x14ac:dyDescent="0.2">
      <c r="A3" s="16"/>
      <c r="B3" s="18"/>
      <c r="C3" s="16"/>
      <c r="D3" s="16"/>
      <c r="E3" s="16"/>
      <c r="F3" s="16"/>
      <c r="G3" s="16"/>
      <c r="H3" s="16"/>
      <c r="I3" s="16"/>
      <c r="J3" s="16"/>
      <c r="K3" s="16"/>
      <c r="L3" s="16"/>
      <c r="M3" s="16"/>
      <c r="N3" s="16"/>
      <c r="O3" s="16"/>
      <c r="P3" s="16"/>
      <c r="Q3" s="16"/>
      <c r="R3" s="16"/>
      <c r="S3" s="16"/>
      <c r="T3" s="16"/>
      <c r="U3" s="16"/>
      <c r="V3" s="16"/>
      <c r="W3" s="16"/>
      <c r="X3" s="16"/>
      <c r="Y3" s="16"/>
      <c r="Z3" s="16"/>
    </row>
    <row r="4" spans="1:26" ht="12.75" customHeight="1" x14ac:dyDescent="0.2">
      <c r="A4" s="16"/>
      <c r="B4" s="18"/>
      <c r="C4" s="16"/>
      <c r="D4" s="16"/>
      <c r="E4" s="16"/>
      <c r="F4" s="16"/>
      <c r="G4" s="16"/>
      <c r="H4" s="16"/>
      <c r="I4" s="16"/>
      <c r="J4" s="16"/>
      <c r="K4" s="16"/>
      <c r="L4" s="16"/>
      <c r="M4" s="16"/>
      <c r="N4" s="16"/>
      <c r="O4" s="16"/>
      <c r="P4" s="16"/>
      <c r="Q4" s="16"/>
      <c r="R4" s="16"/>
      <c r="S4" s="16"/>
      <c r="T4" s="16"/>
      <c r="U4" s="16"/>
      <c r="V4" s="16"/>
      <c r="W4" s="16"/>
      <c r="X4" s="16"/>
      <c r="Y4" s="16"/>
      <c r="Z4" s="16"/>
    </row>
    <row r="5" spans="1:26" ht="12.75" customHeight="1" x14ac:dyDescent="0.2">
      <c r="A5" s="16"/>
      <c r="B5" s="19" t="s">
        <v>19</v>
      </c>
      <c r="C5" s="16"/>
      <c r="D5" s="16"/>
      <c r="E5" s="16"/>
      <c r="F5" s="16"/>
      <c r="G5" s="16"/>
      <c r="H5" s="16"/>
      <c r="I5" s="16"/>
      <c r="J5" s="16"/>
      <c r="K5" s="16"/>
      <c r="L5" s="16"/>
      <c r="M5" s="16"/>
      <c r="N5" s="16"/>
      <c r="O5" s="16"/>
      <c r="P5" s="16"/>
      <c r="Q5" s="16"/>
      <c r="R5" s="16"/>
      <c r="S5" s="16"/>
      <c r="T5" s="16"/>
      <c r="U5" s="16"/>
      <c r="V5" s="16"/>
      <c r="W5" s="16"/>
      <c r="X5" s="16"/>
      <c r="Y5" s="16"/>
      <c r="Z5" s="16"/>
    </row>
    <row r="6" spans="1:26" ht="12.75" customHeight="1" x14ac:dyDescent="0.2">
      <c r="A6" s="16"/>
      <c r="B6" s="18"/>
      <c r="C6" s="16"/>
      <c r="D6" s="16"/>
      <c r="E6" s="16"/>
      <c r="F6" s="16"/>
      <c r="G6" s="16"/>
      <c r="H6" s="16"/>
      <c r="I6" s="16"/>
      <c r="J6" s="16"/>
      <c r="K6" s="16"/>
      <c r="L6" s="16"/>
      <c r="M6" s="16"/>
      <c r="N6" s="16"/>
      <c r="O6" s="16"/>
      <c r="P6" s="16"/>
      <c r="Q6" s="16"/>
      <c r="R6" s="16"/>
      <c r="S6" s="16"/>
      <c r="T6" s="16"/>
      <c r="U6" s="16"/>
      <c r="V6" s="16"/>
      <c r="W6" s="16"/>
      <c r="X6" s="16"/>
      <c r="Y6" s="16"/>
      <c r="Z6" s="16"/>
    </row>
    <row r="7" spans="1:26" ht="12.75" customHeight="1" x14ac:dyDescent="0.2">
      <c r="A7" s="16"/>
      <c r="B7" s="20" t="s">
        <v>20</v>
      </c>
      <c r="C7" s="21" t="s">
        <v>21</v>
      </c>
      <c r="D7" s="16"/>
      <c r="E7" s="16"/>
      <c r="F7" s="16"/>
      <c r="G7" s="16"/>
      <c r="H7" s="16"/>
      <c r="I7" s="16"/>
      <c r="J7" s="16"/>
      <c r="K7" s="16"/>
      <c r="L7" s="16"/>
      <c r="M7" s="16"/>
      <c r="N7" s="16"/>
      <c r="O7" s="16"/>
      <c r="P7" s="16"/>
      <c r="Q7" s="16"/>
      <c r="R7" s="16"/>
      <c r="S7" s="16"/>
      <c r="T7" s="16"/>
      <c r="U7" s="16"/>
      <c r="V7" s="16"/>
      <c r="W7" s="16"/>
      <c r="X7" s="16"/>
      <c r="Y7" s="16"/>
      <c r="Z7" s="16"/>
    </row>
    <row r="8" spans="1:26" ht="28.5" customHeight="1" x14ac:dyDescent="0.2">
      <c r="A8" s="16"/>
      <c r="B8" s="22" t="s">
        <v>22</v>
      </c>
      <c r="C8" s="23" t="s">
        <v>23</v>
      </c>
      <c r="D8" s="16"/>
      <c r="E8" s="16"/>
      <c r="F8" s="16"/>
      <c r="G8" s="16"/>
      <c r="H8" s="16"/>
      <c r="I8" s="16"/>
      <c r="J8" s="16"/>
      <c r="K8" s="16"/>
      <c r="L8" s="16"/>
      <c r="M8" s="16"/>
      <c r="N8" s="16"/>
      <c r="O8" s="16"/>
      <c r="P8" s="16"/>
      <c r="Q8" s="16"/>
      <c r="R8" s="16"/>
      <c r="S8" s="16"/>
      <c r="T8" s="16"/>
      <c r="U8" s="16"/>
      <c r="V8" s="16"/>
      <c r="W8" s="16"/>
      <c r="X8" s="16"/>
      <c r="Y8" s="16"/>
      <c r="Z8" s="16"/>
    </row>
    <row r="9" spans="1:26" ht="28.5" customHeight="1" x14ac:dyDescent="0.2">
      <c r="A9" s="16"/>
      <c r="B9" s="22" t="s">
        <v>24</v>
      </c>
      <c r="C9" s="23"/>
      <c r="D9" s="16"/>
      <c r="E9" s="16"/>
      <c r="F9" s="16"/>
      <c r="G9" s="16"/>
      <c r="H9" s="16"/>
      <c r="I9" s="16"/>
      <c r="J9" s="16"/>
      <c r="K9" s="16"/>
      <c r="L9" s="16"/>
      <c r="M9" s="16"/>
      <c r="N9" s="16"/>
      <c r="O9" s="16"/>
      <c r="P9" s="16"/>
      <c r="Q9" s="16"/>
      <c r="R9" s="16"/>
      <c r="S9" s="16"/>
      <c r="T9" s="16"/>
      <c r="U9" s="16"/>
      <c r="V9" s="16"/>
      <c r="W9" s="16"/>
      <c r="X9" s="16"/>
      <c r="Y9" s="16"/>
      <c r="Z9" s="16"/>
    </row>
    <row r="10" spans="1:26" ht="28.5" customHeight="1" x14ac:dyDescent="0.2">
      <c r="A10" s="16"/>
      <c r="B10" s="22" t="s">
        <v>25</v>
      </c>
      <c r="C10" s="23" t="s">
        <v>26</v>
      </c>
      <c r="D10" s="16"/>
      <c r="E10" s="16"/>
      <c r="F10" s="16"/>
      <c r="G10" s="16"/>
      <c r="H10" s="16"/>
      <c r="I10" s="16"/>
      <c r="J10" s="16"/>
      <c r="K10" s="16"/>
      <c r="L10" s="16"/>
      <c r="M10" s="16"/>
      <c r="N10" s="16"/>
      <c r="O10" s="16"/>
      <c r="P10" s="16"/>
      <c r="Q10" s="16"/>
      <c r="R10" s="16"/>
      <c r="S10" s="16"/>
      <c r="T10" s="16"/>
      <c r="U10" s="16"/>
      <c r="V10" s="16"/>
      <c r="W10" s="16"/>
      <c r="X10" s="16"/>
      <c r="Y10" s="16"/>
      <c r="Z10" s="16"/>
    </row>
    <row r="11" spans="1:26" ht="28.5" customHeight="1" x14ac:dyDescent="0.2">
      <c r="A11" s="16"/>
      <c r="B11" s="24" t="s">
        <v>27</v>
      </c>
      <c r="C11" s="25" t="s">
        <v>28</v>
      </c>
      <c r="D11" s="16"/>
      <c r="E11" s="16"/>
      <c r="F11" s="16"/>
      <c r="G11" s="16"/>
      <c r="H11" s="16"/>
      <c r="I11" s="16"/>
      <c r="J11" s="16"/>
      <c r="K11" s="16"/>
      <c r="L11" s="16"/>
      <c r="M11" s="16"/>
      <c r="N11" s="16"/>
      <c r="O11" s="16"/>
      <c r="P11" s="16"/>
      <c r="Q11" s="16"/>
      <c r="R11" s="16"/>
      <c r="S11" s="16"/>
      <c r="T11" s="16"/>
      <c r="U11" s="16"/>
      <c r="V11" s="16"/>
      <c r="W11" s="16"/>
      <c r="X11" s="16"/>
      <c r="Y11" s="16"/>
      <c r="Z11" s="16"/>
    </row>
    <row r="12" spans="1:26" ht="28.5" customHeight="1" x14ac:dyDescent="0.2">
      <c r="A12" s="16"/>
      <c r="B12" s="22" t="s">
        <v>29</v>
      </c>
      <c r="C12" s="23" t="s">
        <v>30</v>
      </c>
      <c r="D12" s="16"/>
      <c r="E12" s="16"/>
      <c r="F12" s="16"/>
      <c r="G12" s="16"/>
      <c r="H12" s="16"/>
      <c r="I12" s="16"/>
      <c r="J12" s="16"/>
      <c r="K12" s="16"/>
      <c r="L12" s="16"/>
      <c r="M12" s="16"/>
      <c r="N12" s="16"/>
      <c r="O12" s="16"/>
      <c r="P12" s="16"/>
      <c r="Q12" s="16"/>
      <c r="R12" s="16"/>
      <c r="S12" s="16"/>
      <c r="T12" s="16"/>
      <c r="U12" s="16"/>
      <c r="V12" s="16"/>
      <c r="W12" s="16"/>
      <c r="X12" s="16"/>
      <c r="Y12" s="16"/>
      <c r="Z12" s="16"/>
    </row>
    <row r="13" spans="1:26" ht="28.5" customHeight="1" x14ac:dyDescent="0.2">
      <c r="A13" s="16"/>
      <c r="B13" s="22" t="s">
        <v>31</v>
      </c>
      <c r="C13" s="23" t="s">
        <v>32</v>
      </c>
      <c r="D13" s="16"/>
      <c r="E13" s="16"/>
      <c r="F13" s="16"/>
      <c r="G13" s="16"/>
      <c r="H13" s="16"/>
      <c r="I13" s="16"/>
      <c r="J13" s="16"/>
      <c r="K13" s="16"/>
      <c r="L13" s="16"/>
      <c r="M13" s="16"/>
      <c r="N13" s="16"/>
      <c r="O13" s="16"/>
      <c r="P13" s="16"/>
      <c r="Q13" s="16"/>
      <c r="R13" s="16"/>
      <c r="S13" s="16"/>
      <c r="T13" s="16"/>
      <c r="U13" s="16"/>
      <c r="V13" s="16"/>
      <c r="W13" s="16"/>
      <c r="X13" s="16"/>
      <c r="Y13" s="16"/>
      <c r="Z13" s="16"/>
    </row>
    <row r="14" spans="1:26" ht="28.5" customHeight="1" x14ac:dyDescent="0.2">
      <c r="A14" s="16"/>
      <c r="B14" s="22" t="s">
        <v>33</v>
      </c>
      <c r="C14" s="23" t="s">
        <v>34</v>
      </c>
      <c r="D14" s="16"/>
      <c r="E14" s="16"/>
      <c r="F14" s="16"/>
      <c r="G14" s="16"/>
      <c r="H14" s="16"/>
      <c r="I14" s="16"/>
      <c r="J14" s="16"/>
      <c r="K14" s="16"/>
      <c r="L14" s="16"/>
      <c r="M14" s="16"/>
      <c r="N14" s="16"/>
      <c r="O14" s="16"/>
      <c r="P14" s="16"/>
      <c r="Q14" s="16"/>
      <c r="R14" s="16"/>
      <c r="S14" s="16"/>
      <c r="T14" s="16"/>
      <c r="U14" s="16"/>
      <c r="V14" s="16"/>
      <c r="W14" s="16"/>
      <c r="X14" s="16"/>
      <c r="Y14" s="16"/>
      <c r="Z14" s="16"/>
    </row>
    <row r="15" spans="1:26" ht="12.75" customHeight="1" x14ac:dyDescent="0.2">
      <c r="A15" s="16"/>
      <c r="B15" s="18"/>
      <c r="C15" s="16"/>
      <c r="D15" s="16"/>
      <c r="E15" s="16"/>
      <c r="F15" s="16"/>
      <c r="G15" s="16"/>
      <c r="H15" s="16"/>
      <c r="I15" s="16"/>
      <c r="J15" s="16"/>
      <c r="K15" s="16"/>
      <c r="L15" s="16"/>
      <c r="M15" s="16"/>
      <c r="N15" s="16"/>
      <c r="O15" s="16"/>
      <c r="P15" s="16"/>
      <c r="Q15" s="16"/>
      <c r="R15" s="16"/>
      <c r="S15" s="16"/>
      <c r="T15" s="16"/>
      <c r="U15" s="16"/>
      <c r="V15" s="16"/>
      <c r="W15" s="16"/>
      <c r="X15" s="16"/>
      <c r="Y15" s="16"/>
      <c r="Z15" s="16"/>
    </row>
    <row r="16" spans="1:26" ht="12.75" customHeight="1" x14ac:dyDescent="0.2">
      <c r="A16" s="16"/>
      <c r="B16" s="18"/>
      <c r="C16" s="16"/>
      <c r="D16" s="16"/>
      <c r="E16" s="16"/>
      <c r="F16" s="16"/>
      <c r="G16" s="16"/>
      <c r="H16" s="16"/>
      <c r="I16" s="16"/>
      <c r="J16" s="16"/>
      <c r="K16" s="16"/>
      <c r="L16" s="16"/>
      <c r="M16" s="16"/>
      <c r="N16" s="16"/>
      <c r="O16" s="16"/>
      <c r="P16" s="16"/>
      <c r="Q16" s="16"/>
      <c r="R16" s="16"/>
      <c r="S16" s="16"/>
      <c r="T16" s="16"/>
      <c r="U16" s="16"/>
      <c r="V16" s="16"/>
      <c r="W16" s="16"/>
      <c r="X16" s="16"/>
      <c r="Y16" s="16"/>
      <c r="Z16" s="16"/>
    </row>
    <row r="17" spans="1:26" ht="12.75" customHeight="1" x14ac:dyDescent="0.2">
      <c r="A17" s="16"/>
      <c r="B17" s="18" t="s">
        <v>35</v>
      </c>
      <c r="C17" s="16"/>
      <c r="D17" s="16"/>
      <c r="E17" s="16"/>
      <c r="F17" s="16"/>
      <c r="G17" s="16"/>
      <c r="H17" s="16"/>
      <c r="I17" s="16"/>
      <c r="J17" s="16"/>
      <c r="K17" s="16"/>
      <c r="L17" s="16"/>
      <c r="M17" s="16"/>
      <c r="N17" s="16"/>
      <c r="O17" s="16"/>
      <c r="P17" s="16"/>
      <c r="Q17" s="16"/>
      <c r="R17" s="16"/>
      <c r="S17" s="16"/>
      <c r="T17" s="16"/>
      <c r="U17" s="16"/>
      <c r="V17" s="16"/>
      <c r="W17" s="16"/>
      <c r="X17" s="16"/>
      <c r="Y17" s="16"/>
      <c r="Z17" s="16"/>
    </row>
    <row r="18" spans="1:26" ht="12.75" customHeight="1" x14ac:dyDescent="0.2">
      <c r="A18" s="16"/>
      <c r="B18" s="18"/>
      <c r="C18" s="16"/>
      <c r="D18" s="16"/>
      <c r="E18" s="16"/>
      <c r="F18" s="16"/>
      <c r="G18" s="16"/>
      <c r="H18" s="16"/>
      <c r="I18" s="16"/>
      <c r="J18" s="16"/>
      <c r="K18" s="16"/>
      <c r="L18" s="16"/>
      <c r="M18" s="16"/>
      <c r="N18" s="16"/>
      <c r="O18" s="16"/>
      <c r="P18" s="16"/>
      <c r="Q18" s="16"/>
      <c r="R18" s="16"/>
      <c r="S18" s="16"/>
      <c r="T18" s="16"/>
      <c r="U18" s="16"/>
      <c r="V18" s="16"/>
      <c r="W18" s="16"/>
      <c r="X18" s="16"/>
      <c r="Y18" s="16"/>
      <c r="Z18" s="16"/>
    </row>
    <row r="19" spans="1:26" ht="12.75" customHeight="1" x14ac:dyDescent="0.2">
      <c r="A19" s="16"/>
      <c r="B19" s="26" t="s">
        <v>36</v>
      </c>
      <c r="C19" s="16"/>
      <c r="D19" s="16"/>
      <c r="E19" s="16"/>
      <c r="F19" s="16"/>
      <c r="G19" s="16"/>
      <c r="H19" s="16"/>
      <c r="I19" s="16"/>
      <c r="J19" s="16"/>
      <c r="K19" s="16"/>
      <c r="L19" s="16"/>
      <c r="M19" s="16"/>
      <c r="N19" s="16"/>
      <c r="O19" s="16"/>
      <c r="P19" s="16"/>
      <c r="Q19" s="16"/>
      <c r="R19" s="16"/>
      <c r="S19" s="16"/>
      <c r="T19" s="16"/>
      <c r="U19" s="16"/>
      <c r="V19" s="16"/>
      <c r="W19" s="16"/>
      <c r="X19" s="16"/>
      <c r="Y19" s="16"/>
      <c r="Z19" s="16"/>
    </row>
    <row r="20" spans="1:26" ht="12.75" customHeight="1" x14ac:dyDescent="0.2">
      <c r="A20" s="16"/>
      <c r="B20" s="26" t="s">
        <v>37</v>
      </c>
      <c r="C20" s="16"/>
      <c r="D20" s="16"/>
      <c r="E20" s="16"/>
      <c r="F20" s="16"/>
      <c r="G20" s="16"/>
      <c r="H20" s="16"/>
      <c r="I20" s="16"/>
      <c r="J20" s="16"/>
      <c r="K20" s="16"/>
      <c r="L20" s="16"/>
      <c r="M20" s="16"/>
      <c r="N20" s="16"/>
      <c r="O20" s="16"/>
      <c r="P20" s="16"/>
      <c r="Q20" s="16"/>
      <c r="R20" s="16"/>
      <c r="S20" s="16"/>
      <c r="T20" s="16"/>
      <c r="U20" s="16"/>
      <c r="V20" s="16"/>
      <c r="W20" s="16"/>
      <c r="X20" s="16"/>
      <c r="Y20" s="16"/>
      <c r="Z20" s="16"/>
    </row>
    <row r="21" spans="1:26" ht="12.75" customHeight="1" x14ac:dyDescent="0.2">
      <c r="A21" s="16"/>
      <c r="B21" s="26" t="s">
        <v>38</v>
      </c>
      <c r="C21" s="16"/>
      <c r="D21" s="16"/>
      <c r="E21" s="16"/>
      <c r="F21" s="16"/>
      <c r="G21" s="16"/>
      <c r="H21" s="16"/>
      <c r="I21" s="16"/>
      <c r="J21" s="16"/>
      <c r="K21" s="16"/>
      <c r="L21" s="16"/>
      <c r="M21" s="16"/>
      <c r="N21" s="16"/>
      <c r="O21" s="16"/>
      <c r="P21" s="16"/>
      <c r="Q21" s="16"/>
      <c r="R21" s="16"/>
      <c r="S21" s="16"/>
      <c r="T21" s="16"/>
      <c r="U21" s="16"/>
      <c r="V21" s="16"/>
      <c r="W21" s="16"/>
      <c r="X21" s="16"/>
      <c r="Y21" s="16"/>
      <c r="Z21" s="16"/>
    </row>
    <row r="22" spans="1:26" ht="12.75" customHeight="1" x14ac:dyDescent="0.2">
      <c r="A22" s="16"/>
      <c r="B22" s="26" t="s">
        <v>39</v>
      </c>
      <c r="C22" s="16"/>
      <c r="D22" s="16"/>
      <c r="E22" s="16"/>
      <c r="F22" s="16"/>
      <c r="G22" s="16"/>
      <c r="H22" s="16"/>
      <c r="I22" s="16"/>
      <c r="J22" s="16"/>
      <c r="K22" s="16"/>
      <c r="L22" s="16"/>
      <c r="M22" s="16"/>
      <c r="N22" s="16"/>
      <c r="O22" s="16"/>
      <c r="P22" s="16"/>
      <c r="Q22" s="16"/>
      <c r="R22" s="16"/>
      <c r="S22" s="16"/>
      <c r="T22" s="16"/>
      <c r="U22" s="16"/>
      <c r="V22" s="16"/>
      <c r="W22" s="16"/>
      <c r="X22" s="16"/>
      <c r="Y22" s="16"/>
      <c r="Z22" s="16"/>
    </row>
    <row r="23" spans="1:26" ht="12.75" customHeight="1" x14ac:dyDescent="0.2">
      <c r="A23" s="16"/>
      <c r="B23" s="18"/>
      <c r="C23" s="16"/>
      <c r="D23" s="16"/>
      <c r="E23" s="16"/>
      <c r="F23" s="16"/>
      <c r="G23" s="16"/>
      <c r="H23" s="16"/>
      <c r="I23" s="16"/>
      <c r="J23" s="16"/>
      <c r="K23" s="16"/>
      <c r="L23" s="16"/>
      <c r="M23" s="16"/>
      <c r="N23" s="16"/>
      <c r="O23" s="16"/>
      <c r="P23" s="16"/>
      <c r="Q23" s="16"/>
      <c r="R23" s="16"/>
      <c r="S23" s="16"/>
      <c r="T23" s="16"/>
      <c r="U23" s="16"/>
      <c r="V23" s="16"/>
      <c r="W23" s="16"/>
      <c r="X23" s="16"/>
      <c r="Y23" s="16"/>
      <c r="Z23" s="16"/>
    </row>
    <row r="24" spans="1:26" ht="12.75" customHeight="1" x14ac:dyDescent="0.2">
      <c r="A24" s="16"/>
      <c r="B24" s="18" t="s">
        <v>40</v>
      </c>
      <c r="C24" s="16"/>
      <c r="D24" s="16"/>
      <c r="E24" s="16"/>
      <c r="F24" s="16"/>
      <c r="G24" s="16"/>
      <c r="H24" s="16"/>
      <c r="I24" s="16"/>
      <c r="J24" s="16"/>
      <c r="K24" s="16"/>
      <c r="L24" s="16"/>
      <c r="M24" s="16"/>
      <c r="N24" s="16"/>
      <c r="O24" s="16"/>
      <c r="P24" s="16"/>
      <c r="Q24" s="16"/>
      <c r="R24" s="16"/>
      <c r="S24" s="16"/>
      <c r="T24" s="16"/>
      <c r="U24" s="16"/>
      <c r="V24" s="16"/>
      <c r="W24" s="16"/>
      <c r="X24" s="16"/>
      <c r="Y24" s="16"/>
      <c r="Z24" s="16"/>
    </row>
    <row r="25" spans="1:26" ht="12.75" customHeight="1" x14ac:dyDescent="0.2">
      <c r="A25" s="16"/>
      <c r="B25" s="18"/>
      <c r="C25" s="16"/>
      <c r="D25" s="16"/>
      <c r="E25" s="16"/>
      <c r="F25" s="16"/>
      <c r="G25" s="16"/>
      <c r="H25" s="16"/>
      <c r="I25" s="16"/>
      <c r="J25" s="16"/>
      <c r="K25" s="16"/>
      <c r="L25" s="16"/>
      <c r="M25" s="16"/>
      <c r="N25" s="16"/>
      <c r="O25" s="16"/>
      <c r="P25" s="16"/>
      <c r="Q25" s="16"/>
      <c r="R25" s="16"/>
      <c r="S25" s="16"/>
      <c r="T25" s="16"/>
      <c r="U25" s="16"/>
      <c r="V25" s="16"/>
      <c r="W25" s="16"/>
      <c r="X25" s="16"/>
      <c r="Y25" s="16"/>
      <c r="Z25" s="16"/>
    </row>
    <row r="26" spans="1:26" ht="12.75" customHeight="1" x14ac:dyDescent="0.2">
      <c r="A26" s="16"/>
      <c r="B26" s="18" t="s">
        <v>41</v>
      </c>
      <c r="C26" s="16"/>
      <c r="D26" s="16"/>
      <c r="E26" s="16"/>
      <c r="F26" s="16"/>
      <c r="G26" s="16"/>
      <c r="H26" s="16"/>
      <c r="I26" s="16"/>
      <c r="J26" s="16"/>
      <c r="K26" s="16"/>
      <c r="L26" s="16"/>
      <c r="M26" s="16"/>
      <c r="N26" s="16"/>
      <c r="O26" s="16"/>
      <c r="P26" s="16"/>
      <c r="Q26" s="16"/>
      <c r="R26" s="16"/>
      <c r="S26" s="16"/>
      <c r="T26" s="16"/>
      <c r="U26" s="16"/>
      <c r="V26" s="16"/>
      <c r="W26" s="16"/>
      <c r="X26" s="16"/>
      <c r="Y26" s="16"/>
      <c r="Z26" s="16"/>
    </row>
    <row r="27" spans="1:26" ht="12.75" customHeight="1" x14ac:dyDescent="0.2">
      <c r="A27" s="16"/>
      <c r="B27" s="18" t="s">
        <v>42</v>
      </c>
      <c r="C27" s="16"/>
      <c r="D27" s="16"/>
      <c r="E27" s="16"/>
      <c r="F27" s="16"/>
      <c r="G27" s="16"/>
      <c r="H27" s="16"/>
      <c r="I27" s="16"/>
      <c r="J27" s="16"/>
      <c r="K27" s="16"/>
      <c r="L27" s="16"/>
      <c r="M27" s="16"/>
      <c r="N27" s="16"/>
      <c r="O27" s="16"/>
      <c r="P27" s="16"/>
      <c r="Q27" s="16"/>
      <c r="R27" s="16"/>
      <c r="S27" s="16"/>
      <c r="T27" s="16"/>
      <c r="U27" s="16"/>
      <c r="V27" s="16"/>
      <c r="W27" s="16"/>
      <c r="X27" s="16"/>
      <c r="Y27" s="16"/>
      <c r="Z27" s="16"/>
    </row>
    <row r="28" spans="1:26" ht="12.75" customHeight="1" x14ac:dyDescent="0.2">
      <c r="A28" s="16"/>
      <c r="B28" s="27"/>
      <c r="C28" s="28"/>
      <c r="D28" s="16"/>
      <c r="E28" s="16"/>
      <c r="F28" s="16"/>
      <c r="G28" s="16"/>
      <c r="H28" s="16"/>
      <c r="I28" s="16"/>
      <c r="J28" s="16"/>
      <c r="K28" s="16"/>
      <c r="L28" s="16"/>
      <c r="M28" s="16"/>
      <c r="N28" s="16"/>
      <c r="O28" s="16"/>
      <c r="P28" s="16"/>
      <c r="Q28" s="16"/>
      <c r="R28" s="16"/>
      <c r="S28" s="16"/>
      <c r="T28" s="16"/>
      <c r="U28" s="16"/>
      <c r="V28" s="16"/>
      <c r="W28" s="16"/>
      <c r="X28" s="16"/>
      <c r="Y28" s="16"/>
      <c r="Z28" s="16"/>
    </row>
    <row r="29" spans="1:26" ht="12.75" customHeight="1" x14ac:dyDescent="0.2">
      <c r="A29" s="16"/>
      <c r="B29" s="27" t="s">
        <v>43</v>
      </c>
      <c r="C29" s="29">
        <v>7.0000000000000007E-2</v>
      </c>
      <c r="D29" s="16"/>
      <c r="E29" s="16"/>
      <c r="F29" s="16"/>
      <c r="G29" s="16"/>
      <c r="H29" s="16"/>
      <c r="I29" s="16"/>
      <c r="J29" s="16"/>
      <c r="K29" s="16"/>
      <c r="L29" s="16"/>
      <c r="M29" s="16"/>
      <c r="N29" s="16"/>
      <c r="O29" s="16"/>
      <c r="P29" s="16"/>
      <c r="Q29" s="16"/>
      <c r="R29" s="16"/>
      <c r="S29" s="16"/>
      <c r="T29" s="16"/>
      <c r="U29" s="16"/>
      <c r="V29" s="16"/>
      <c r="W29" s="16"/>
      <c r="X29" s="16"/>
      <c r="Y29" s="16"/>
      <c r="Z29" s="16"/>
    </row>
    <row r="30" spans="1:26" ht="12.75" customHeight="1" x14ac:dyDescent="0.2">
      <c r="A30" s="16"/>
      <c r="B30" s="27" t="s">
        <v>44</v>
      </c>
      <c r="C30" s="29">
        <v>0.17499999999999999</v>
      </c>
      <c r="D30" s="16"/>
      <c r="E30" s="16"/>
      <c r="F30" s="16"/>
      <c r="G30" s="16"/>
      <c r="H30" s="16"/>
      <c r="I30" s="16"/>
      <c r="J30" s="16"/>
      <c r="K30" s="16"/>
      <c r="L30" s="16"/>
      <c r="M30" s="16"/>
      <c r="N30" s="16"/>
      <c r="O30" s="16"/>
      <c r="P30" s="16"/>
      <c r="Q30" s="16"/>
      <c r="R30" s="16"/>
      <c r="S30" s="16"/>
      <c r="T30" s="16"/>
      <c r="U30" s="16"/>
      <c r="V30" s="16"/>
      <c r="W30" s="16"/>
      <c r="X30" s="16"/>
      <c r="Y30" s="16"/>
      <c r="Z30" s="16"/>
    </row>
    <row r="31" spans="1:26" ht="12.75" customHeight="1" x14ac:dyDescent="0.2">
      <c r="A31" s="16"/>
      <c r="B31" s="27" t="s">
        <v>45</v>
      </c>
      <c r="C31" s="29">
        <v>0.16500000000000001</v>
      </c>
      <c r="D31" s="16"/>
      <c r="E31" s="16"/>
      <c r="F31" s="16"/>
      <c r="G31" s="16"/>
      <c r="H31" s="16"/>
      <c r="I31" s="16"/>
      <c r="J31" s="16"/>
      <c r="K31" s="16"/>
      <c r="L31" s="16"/>
      <c r="M31" s="16"/>
      <c r="N31" s="16"/>
      <c r="O31" s="16"/>
      <c r="P31" s="16"/>
      <c r="Q31" s="16"/>
      <c r="R31" s="16"/>
      <c r="S31" s="16"/>
      <c r="T31" s="16"/>
      <c r="U31" s="16"/>
      <c r="V31" s="16"/>
      <c r="W31" s="16"/>
      <c r="X31" s="16"/>
      <c r="Y31" s="16"/>
      <c r="Z31" s="16"/>
    </row>
    <row r="32" spans="1:26" ht="12.75" customHeight="1" x14ac:dyDescent="0.2">
      <c r="A32" s="16"/>
      <c r="B32" s="27" t="s">
        <v>46</v>
      </c>
      <c r="C32" s="29">
        <v>0.15</v>
      </c>
      <c r="D32" s="16"/>
      <c r="E32" s="16"/>
      <c r="F32" s="16"/>
      <c r="G32" s="16"/>
      <c r="H32" s="16"/>
      <c r="I32" s="16"/>
      <c r="J32" s="16"/>
      <c r="K32" s="16"/>
      <c r="L32" s="16"/>
      <c r="M32" s="16"/>
      <c r="N32" s="16"/>
      <c r="O32" s="16"/>
      <c r="P32" s="16"/>
      <c r="Q32" s="16"/>
      <c r="R32" s="16"/>
      <c r="S32" s="16"/>
      <c r="T32" s="16"/>
      <c r="U32" s="16"/>
      <c r="V32" s="16"/>
      <c r="W32" s="16"/>
      <c r="X32" s="16"/>
      <c r="Y32" s="16"/>
      <c r="Z32" s="16"/>
    </row>
    <row r="33" spans="1:26" ht="12.75" customHeight="1" x14ac:dyDescent="0.2">
      <c r="A33" s="16"/>
      <c r="B33" s="27" t="s">
        <v>47</v>
      </c>
      <c r="C33" s="29">
        <v>0.1</v>
      </c>
      <c r="D33" s="16"/>
      <c r="E33" s="16"/>
      <c r="F33" s="16"/>
      <c r="G33" s="16"/>
      <c r="H33" s="16"/>
      <c r="I33" s="16"/>
      <c r="J33" s="16"/>
      <c r="K33" s="16"/>
      <c r="L33" s="16"/>
      <c r="M33" s="16"/>
      <c r="N33" s="16"/>
      <c r="O33" s="16"/>
      <c r="P33" s="16"/>
      <c r="Q33" s="16"/>
      <c r="R33" s="16"/>
      <c r="S33" s="16"/>
      <c r="T33" s="16"/>
      <c r="U33" s="16"/>
      <c r="V33" s="16"/>
      <c r="W33" s="16"/>
      <c r="X33" s="16"/>
      <c r="Y33" s="16"/>
      <c r="Z33" s="16"/>
    </row>
    <row r="34" spans="1:26" ht="12.75" customHeight="1" x14ac:dyDescent="0.2">
      <c r="A34" s="16"/>
      <c r="B34" s="18"/>
      <c r="C34" s="16"/>
      <c r="D34" s="16"/>
      <c r="E34" s="16"/>
      <c r="F34" s="16"/>
      <c r="G34" s="16"/>
      <c r="H34" s="16"/>
      <c r="I34" s="16"/>
      <c r="J34" s="16"/>
      <c r="K34" s="16"/>
      <c r="L34" s="16"/>
      <c r="M34" s="16"/>
      <c r="N34" s="16"/>
      <c r="O34" s="16"/>
      <c r="P34" s="16"/>
      <c r="Q34" s="16"/>
      <c r="R34" s="16"/>
      <c r="S34" s="16"/>
      <c r="T34" s="16"/>
      <c r="U34" s="16"/>
      <c r="V34" s="16"/>
      <c r="W34" s="16"/>
      <c r="X34" s="16"/>
      <c r="Y34" s="16"/>
      <c r="Z34" s="16"/>
    </row>
    <row r="35" spans="1:26" ht="12.75" customHeight="1" x14ac:dyDescent="0.2">
      <c r="A35" s="16"/>
      <c r="B35" s="30" t="s">
        <v>48</v>
      </c>
      <c r="C35" s="16"/>
      <c r="D35" s="16"/>
      <c r="E35" s="16"/>
      <c r="F35" s="16"/>
      <c r="G35" s="16"/>
      <c r="H35" s="16"/>
      <c r="I35" s="16"/>
      <c r="J35" s="16"/>
      <c r="K35" s="16"/>
      <c r="L35" s="16"/>
      <c r="M35" s="16"/>
      <c r="N35" s="16"/>
      <c r="O35" s="16"/>
      <c r="P35" s="16"/>
      <c r="Q35" s="16"/>
      <c r="R35" s="16"/>
      <c r="S35" s="16"/>
      <c r="T35" s="16"/>
      <c r="U35" s="16"/>
      <c r="V35" s="16"/>
      <c r="W35" s="16"/>
      <c r="X35" s="16"/>
      <c r="Y35" s="16"/>
      <c r="Z35" s="16"/>
    </row>
    <row r="36" spans="1:26" ht="12.75" customHeight="1" x14ac:dyDescent="0.2">
      <c r="A36" s="16"/>
      <c r="B36" s="18"/>
      <c r="C36" s="16"/>
      <c r="D36" s="16"/>
      <c r="E36" s="16"/>
      <c r="F36" s="16"/>
      <c r="G36" s="16"/>
      <c r="H36" s="16"/>
      <c r="I36" s="16"/>
      <c r="J36" s="16"/>
      <c r="K36" s="16"/>
      <c r="L36" s="16"/>
      <c r="M36" s="16"/>
      <c r="N36" s="16"/>
      <c r="O36" s="16"/>
      <c r="P36" s="16"/>
      <c r="Q36" s="16"/>
      <c r="R36" s="16"/>
      <c r="S36" s="16"/>
      <c r="T36" s="16"/>
      <c r="U36" s="16"/>
      <c r="V36" s="16"/>
      <c r="W36" s="16"/>
      <c r="X36" s="16"/>
      <c r="Y36" s="16"/>
      <c r="Z36" s="16"/>
    </row>
    <row r="37" spans="1:26" ht="12.75" customHeight="1" x14ac:dyDescent="0.2">
      <c r="A37" s="16"/>
      <c r="B37" s="18" t="s">
        <v>49</v>
      </c>
      <c r="C37" s="16"/>
      <c r="D37" s="16"/>
      <c r="E37" s="16"/>
      <c r="F37" s="16"/>
      <c r="G37" s="16"/>
      <c r="H37" s="16"/>
      <c r="I37" s="16"/>
      <c r="J37" s="16"/>
      <c r="K37" s="16"/>
      <c r="L37" s="16"/>
      <c r="M37" s="16"/>
      <c r="N37" s="16"/>
      <c r="O37" s="16"/>
      <c r="P37" s="16"/>
      <c r="Q37" s="16"/>
      <c r="R37" s="16"/>
      <c r="S37" s="16"/>
      <c r="T37" s="16"/>
      <c r="U37" s="16"/>
      <c r="V37" s="16"/>
      <c r="W37" s="16"/>
      <c r="X37" s="16"/>
      <c r="Y37" s="16"/>
      <c r="Z37" s="16"/>
    </row>
    <row r="38" spans="1:26" ht="12.75" customHeight="1" x14ac:dyDescent="0.2">
      <c r="A38" s="16"/>
      <c r="B38" s="18"/>
      <c r="C38" s="16"/>
      <c r="D38" s="16"/>
      <c r="E38" s="16"/>
      <c r="F38" s="16"/>
      <c r="G38" s="16"/>
      <c r="H38" s="16"/>
      <c r="I38" s="16"/>
      <c r="J38" s="16"/>
      <c r="K38" s="16"/>
      <c r="L38" s="16"/>
      <c r="M38" s="16"/>
      <c r="N38" s="16"/>
      <c r="O38" s="16"/>
      <c r="P38" s="16"/>
      <c r="Q38" s="16"/>
      <c r="R38" s="16"/>
      <c r="S38" s="16"/>
      <c r="T38" s="16"/>
      <c r="U38" s="16"/>
      <c r="V38" s="16"/>
      <c r="W38" s="16"/>
      <c r="X38" s="16"/>
      <c r="Y38" s="16"/>
      <c r="Z38" s="16"/>
    </row>
    <row r="39" spans="1:26" ht="12.75" customHeight="1" x14ac:dyDescent="0.2">
      <c r="A39" s="16"/>
      <c r="B39" s="18" t="s">
        <v>50</v>
      </c>
      <c r="C39" s="16"/>
      <c r="D39" s="16"/>
      <c r="E39" s="16"/>
      <c r="F39" s="16"/>
      <c r="G39" s="16"/>
      <c r="H39" s="16"/>
      <c r="I39" s="16"/>
      <c r="J39" s="16"/>
      <c r="K39" s="16"/>
      <c r="L39" s="16"/>
      <c r="M39" s="16"/>
      <c r="N39" s="16"/>
      <c r="O39" s="16"/>
      <c r="P39" s="16"/>
      <c r="Q39" s="16"/>
      <c r="R39" s="16"/>
      <c r="S39" s="16"/>
      <c r="T39" s="16"/>
      <c r="U39" s="16"/>
      <c r="V39" s="16"/>
      <c r="W39" s="16"/>
      <c r="X39" s="16"/>
      <c r="Y39" s="16"/>
      <c r="Z39" s="16"/>
    </row>
    <row r="40" spans="1:26" ht="12.75" customHeight="1" x14ac:dyDescent="0.2">
      <c r="A40" s="16"/>
      <c r="B40" s="18"/>
      <c r="C40" s="16"/>
      <c r="D40" s="16"/>
      <c r="E40" s="16"/>
      <c r="F40" s="16"/>
      <c r="G40" s="16"/>
      <c r="H40" s="16"/>
      <c r="I40" s="16"/>
      <c r="J40" s="16"/>
      <c r="K40" s="16"/>
      <c r="L40" s="16"/>
      <c r="M40" s="16"/>
      <c r="N40" s="16"/>
      <c r="O40" s="16"/>
      <c r="P40" s="16"/>
      <c r="Q40" s="16"/>
      <c r="R40" s="16"/>
      <c r="S40" s="16"/>
      <c r="T40" s="16"/>
      <c r="U40" s="16"/>
      <c r="V40" s="16"/>
      <c r="W40" s="16"/>
      <c r="X40" s="16"/>
      <c r="Y40" s="16"/>
      <c r="Z40" s="16"/>
    </row>
    <row r="41" spans="1:26" ht="12.75" customHeight="1" x14ac:dyDescent="0.2">
      <c r="A41" s="16"/>
      <c r="B41" s="26" t="s">
        <v>51</v>
      </c>
      <c r="C41" s="16"/>
      <c r="D41" s="16"/>
      <c r="E41" s="16"/>
      <c r="F41" s="16"/>
      <c r="G41" s="16"/>
      <c r="H41" s="16"/>
      <c r="I41" s="16"/>
      <c r="J41" s="16"/>
      <c r="K41" s="16"/>
      <c r="L41" s="16"/>
      <c r="M41" s="16"/>
      <c r="N41" s="16"/>
      <c r="O41" s="16"/>
      <c r="P41" s="16"/>
      <c r="Q41" s="16"/>
      <c r="R41" s="16"/>
      <c r="S41" s="16"/>
      <c r="T41" s="16"/>
      <c r="U41" s="16"/>
      <c r="V41" s="16"/>
      <c r="W41" s="16"/>
      <c r="X41" s="16"/>
      <c r="Y41" s="16"/>
      <c r="Z41" s="16"/>
    </row>
    <row r="42" spans="1:26" ht="12.75" customHeight="1" x14ac:dyDescent="0.2">
      <c r="A42" s="16"/>
      <c r="B42" s="26" t="s">
        <v>52</v>
      </c>
      <c r="C42" s="16"/>
      <c r="D42" s="16"/>
      <c r="E42" s="16"/>
      <c r="F42" s="16"/>
      <c r="G42" s="16"/>
      <c r="H42" s="16"/>
      <c r="I42" s="16"/>
      <c r="J42" s="16"/>
      <c r="K42" s="16"/>
      <c r="L42" s="16"/>
      <c r="M42" s="16"/>
      <c r="N42" s="16"/>
      <c r="O42" s="16"/>
      <c r="P42" s="16"/>
      <c r="Q42" s="16"/>
      <c r="R42" s="16"/>
      <c r="S42" s="16"/>
      <c r="T42" s="16"/>
      <c r="U42" s="16"/>
      <c r="V42" s="16"/>
      <c r="W42" s="16"/>
      <c r="X42" s="16"/>
      <c r="Y42" s="16"/>
      <c r="Z42" s="16"/>
    </row>
    <row r="43" spans="1:26" ht="12.75" customHeight="1" x14ac:dyDescent="0.2">
      <c r="A43" s="16"/>
      <c r="B43" s="26" t="s">
        <v>53</v>
      </c>
      <c r="C43" s="16"/>
      <c r="D43" s="16"/>
      <c r="E43" s="16"/>
      <c r="F43" s="16"/>
      <c r="G43" s="16"/>
      <c r="H43" s="16"/>
      <c r="I43" s="16"/>
      <c r="J43" s="16"/>
      <c r="K43" s="16"/>
      <c r="L43" s="16"/>
      <c r="M43" s="16"/>
      <c r="N43" s="16"/>
      <c r="O43" s="16"/>
      <c r="P43" s="16"/>
      <c r="Q43" s="16"/>
      <c r="R43" s="16"/>
      <c r="S43" s="16"/>
      <c r="T43" s="16"/>
      <c r="U43" s="16"/>
      <c r="V43" s="16"/>
      <c r="W43" s="16"/>
      <c r="X43" s="16"/>
      <c r="Y43" s="16"/>
      <c r="Z43" s="16"/>
    </row>
    <row r="44" spans="1:26" ht="12.75" customHeight="1" x14ac:dyDescent="0.2">
      <c r="A44" s="16"/>
      <c r="B44" s="26" t="s">
        <v>54</v>
      </c>
      <c r="C44" s="16"/>
      <c r="D44" s="16"/>
      <c r="E44" s="16"/>
      <c r="F44" s="16"/>
      <c r="G44" s="16"/>
      <c r="H44" s="16"/>
      <c r="I44" s="16"/>
      <c r="J44" s="16"/>
      <c r="K44" s="16"/>
      <c r="L44" s="16"/>
      <c r="M44" s="16"/>
      <c r="N44" s="16"/>
      <c r="O44" s="16"/>
      <c r="P44" s="16"/>
      <c r="Q44" s="16"/>
      <c r="R44" s="16"/>
      <c r="S44" s="16"/>
      <c r="T44" s="16"/>
      <c r="U44" s="16"/>
      <c r="V44" s="16"/>
      <c r="W44" s="16"/>
      <c r="X44" s="16"/>
      <c r="Y44" s="16"/>
      <c r="Z44" s="16"/>
    </row>
    <row r="45" spans="1:26" ht="12.75" customHeight="1" x14ac:dyDescent="0.2">
      <c r="A45" s="16"/>
      <c r="B45" s="26" t="s">
        <v>55</v>
      </c>
      <c r="C45" s="16"/>
      <c r="D45" s="16"/>
      <c r="E45" s="16"/>
      <c r="F45" s="16"/>
      <c r="G45" s="16"/>
      <c r="H45" s="16"/>
      <c r="I45" s="16"/>
      <c r="J45" s="16"/>
      <c r="K45" s="16"/>
      <c r="L45" s="16"/>
      <c r="M45" s="16"/>
      <c r="N45" s="16"/>
      <c r="O45" s="16"/>
      <c r="P45" s="16"/>
      <c r="Q45" s="16"/>
      <c r="R45" s="16"/>
      <c r="S45" s="16"/>
      <c r="T45" s="16"/>
      <c r="U45" s="16"/>
      <c r="V45" s="16"/>
      <c r="W45" s="16"/>
      <c r="X45" s="16"/>
      <c r="Y45" s="16"/>
      <c r="Z45" s="16"/>
    </row>
    <row r="46" spans="1:26" ht="12.75" customHeight="1" x14ac:dyDescent="0.2">
      <c r="A46" s="16"/>
      <c r="B46" s="18"/>
      <c r="C46" s="16"/>
      <c r="D46" s="16"/>
      <c r="E46" s="16"/>
      <c r="F46" s="16"/>
      <c r="G46" s="16"/>
      <c r="H46" s="16"/>
      <c r="I46" s="16"/>
      <c r="J46" s="16"/>
      <c r="K46" s="16"/>
      <c r="L46" s="16"/>
      <c r="M46" s="16"/>
      <c r="N46" s="16"/>
      <c r="O46" s="16"/>
      <c r="P46" s="16"/>
      <c r="Q46" s="16"/>
      <c r="R46" s="16"/>
      <c r="S46" s="16"/>
      <c r="T46" s="16"/>
      <c r="U46" s="16"/>
      <c r="V46" s="16"/>
      <c r="W46" s="16"/>
      <c r="X46" s="16"/>
      <c r="Y46" s="16"/>
      <c r="Z46" s="16"/>
    </row>
    <row r="47" spans="1:26" ht="12.75" customHeight="1" x14ac:dyDescent="0.2">
      <c r="A47" s="16"/>
      <c r="B47" s="18" t="s">
        <v>56</v>
      </c>
      <c r="C47" s="16"/>
      <c r="D47" s="16"/>
      <c r="E47" s="16"/>
      <c r="F47" s="16"/>
      <c r="G47" s="16"/>
      <c r="H47" s="16"/>
      <c r="I47" s="16"/>
      <c r="J47" s="16"/>
      <c r="K47" s="16"/>
      <c r="L47" s="16"/>
      <c r="M47" s="16"/>
      <c r="N47" s="16"/>
      <c r="O47" s="16"/>
      <c r="P47" s="16"/>
      <c r="Q47" s="16"/>
      <c r="R47" s="16"/>
      <c r="S47" s="16"/>
      <c r="T47" s="16"/>
      <c r="U47" s="16"/>
      <c r="V47" s="16"/>
      <c r="W47" s="16"/>
      <c r="X47" s="16"/>
      <c r="Y47" s="16"/>
      <c r="Z47" s="16"/>
    </row>
    <row r="48" spans="1:26" ht="12.75" customHeight="1" x14ac:dyDescent="0.2">
      <c r="A48" s="16"/>
      <c r="B48" s="18"/>
      <c r="C48" s="16"/>
      <c r="D48" s="16"/>
      <c r="E48" s="16"/>
      <c r="F48" s="16"/>
      <c r="G48" s="16"/>
      <c r="H48" s="16"/>
      <c r="I48" s="16"/>
      <c r="J48" s="16"/>
      <c r="K48" s="16"/>
      <c r="L48" s="16"/>
      <c r="M48" s="16"/>
      <c r="N48" s="16"/>
      <c r="O48" s="16"/>
      <c r="P48" s="16"/>
      <c r="Q48" s="16"/>
      <c r="R48" s="16"/>
      <c r="S48" s="16"/>
      <c r="T48" s="16"/>
      <c r="U48" s="16"/>
      <c r="V48" s="16"/>
      <c r="W48" s="16"/>
      <c r="X48" s="16"/>
      <c r="Y48" s="16"/>
      <c r="Z48" s="16"/>
    </row>
    <row r="49" spans="1:26" ht="12.75" customHeight="1" x14ac:dyDescent="0.2">
      <c r="A49" s="16"/>
      <c r="B49" s="27"/>
      <c r="C49" s="20">
        <f>+'Price Implied Expectations'!C5</f>
        <v>2021</v>
      </c>
      <c r="D49" s="31">
        <f t="shared" ref="D49:E49" si="0">C49+1</f>
        <v>2022</v>
      </c>
      <c r="E49" s="31">
        <f t="shared" si="0"/>
        <v>2023</v>
      </c>
      <c r="F49" s="16"/>
      <c r="G49" s="16"/>
      <c r="H49" s="16"/>
      <c r="I49" s="16"/>
      <c r="J49" s="16"/>
      <c r="K49" s="16"/>
      <c r="L49" s="16"/>
      <c r="M49" s="16"/>
      <c r="N49" s="16"/>
      <c r="O49" s="16"/>
      <c r="P49" s="16"/>
      <c r="Q49" s="16"/>
      <c r="R49" s="16"/>
      <c r="S49" s="16"/>
      <c r="T49" s="16"/>
      <c r="U49" s="16"/>
      <c r="V49" s="16"/>
      <c r="W49" s="16"/>
      <c r="X49" s="16"/>
      <c r="Y49" s="16"/>
      <c r="Z49" s="16"/>
    </row>
    <row r="50" spans="1:26" ht="12.75" customHeight="1" x14ac:dyDescent="0.2">
      <c r="A50" s="16"/>
      <c r="B50" s="27" t="s">
        <v>57</v>
      </c>
      <c r="C50" s="32">
        <f>+Inputs!C7/1000</f>
        <v>257.637</v>
      </c>
      <c r="D50" s="33">
        <f>+C50*(1+D51)</f>
        <v>275.67159000000004</v>
      </c>
      <c r="E50" s="34">
        <f>D50*(1+E51)</f>
        <v>294.96860130000005</v>
      </c>
      <c r="F50" s="16"/>
      <c r="G50" s="16"/>
      <c r="H50" s="16"/>
      <c r="I50" s="16"/>
      <c r="J50" s="16"/>
      <c r="K50" s="16"/>
      <c r="L50" s="16"/>
      <c r="M50" s="16"/>
      <c r="N50" s="16"/>
      <c r="O50" s="16"/>
      <c r="P50" s="16"/>
      <c r="Q50" s="16"/>
      <c r="R50" s="16"/>
      <c r="S50" s="16"/>
      <c r="T50" s="16"/>
      <c r="U50" s="16"/>
      <c r="V50" s="16"/>
      <c r="W50" s="16"/>
      <c r="X50" s="16"/>
      <c r="Y50" s="16"/>
      <c r="Z50" s="16"/>
    </row>
    <row r="51" spans="1:26" ht="12.75" customHeight="1" x14ac:dyDescent="0.2">
      <c r="A51" s="16"/>
      <c r="B51" s="27" t="s">
        <v>58</v>
      </c>
      <c r="C51" s="28" t="s">
        <v>59</v>
      </c>
      <c r="D51" s="83">
        <v>7.0000000000000007E-2</v>
      </c>
      <c r="E51" s="29">
        <f>+D51</f>
        <v>7.0000000000000007E-2</v>
      </c>
      <c r="F51" s="16"/>
      <c r="G51" s="16"/>
      <c r="H51" s="16"/>
      <c r="I51" s="16"/>
      <c r="J51" s="16"/>
      <c r="K51" s="16"/>
      <c r="L51" s="16"/>
      <c r="M51" s="16"/>
      <c r="N51" s="16"/>
      <c r="O51" s="16"/>
      <c r="P51" s="16"/>
      <c r="Q51" s="16"/>
      <c r="R51" s="16"/>
      <c r="S51" s="16"/>
      <c r="T51" s="16"/>
      <c r="U51" s="16"/>
      <c r="V51" s="16"/>
      <c r="W51" s="16"/>
      <c r="X51" s="16"/>
      <c r="Y51" s="16"/>
      <c r="Z51" s="16"/>
    </row>
    <row r="52" spans="1:26" ht="12.75" customHeight="1" x14ac:dyDescent="0.2">
      <c r="A52" s="16"/>
      <c r="B52" s="18"/>
      <c r="C52" s="16"/>
      <c r="D52" s="16"/>
      <c r="E52" s="16"/>
      <c r="F52" s="16"/>
      <c r="G52" s="16"/>
      <c r="H52" s="16"/>
      <c r="I52" s="16"/>
      <c r="J52" s="16"/>
      <c r="K52" s="16"/>
      <c r="L52" s="16"/>
      <c r="M52" s="16"/>
      <c r="N52" s="16"/>
      <c r="O52" s="16"/>
      <c r="P52" s="16"/>
      <c r="Q52" s="16"/>
      <c r="R52" s="16"/>
      <c r="S52" s="16"/>
      <c r="T52" s="16"/>
      <c r="U52" s="16"/>
      <c r="V52" s="16"/>
      <c r="W52" s="16"/>
      <c r="X52" s="16"/>
      <c r="Y52" s="16"/>
      <c r="Z52" s="16"/>
    </row>
    <row r="53" spans="1:26" ht="12.75" customHeight="1" x14ac:dyDescent="0.2">
      <c r="A53" s="16"/>
      <c r="B53" s="18" t="s">
        <v>60</v>
      </c>
      <c r="C53" s="16"/>
      <c r="D53" s="16"/>
      <c r="E53" s="16"/>
      <c r="F53" s="16"/>
      <c r="G53" s="16"/>
      <c r="H53" s="16"/>
      <c r="I53" s="16"/>
      <c r="J53" s="16"/>
      <c r="K53" s="16"/>
      <c r="L53" s="16"/>
      <c r="M53" s="16"/>
      <c r="N53" s="16"/>
      <c r="O53" s="16"/>
      <c r="P53" s="16"/>
      <c r="Q53" s="16"/>
      <c r="R53" s="16"/>
      <c r="S53" s="16"/>
      <c r="T53" s="16"/>
      <c r="U53" s="16"/>
      <c r="V53" s="16"/>
      <c r="W53" s="16"/>
      <c r="X53" s="16"/>
      <c r="Y53" s="16"/>
      <c r="Z53" s="16"/>
    </row>
    <row r="54" spans="1:26" ht="12.75" customHeight="1" x14ac:dyDescent="0.2">
      <c r="A54" s="16"/>
      <c r="B54" s="18"/>
      <c r="C54" s="16"/>
      <c r="D54" s="16"/>
      <c r="E54" s="16"/>
      <c r="F54" s="16"/>
      <c r="G54" s="16"/>
      <c r="H54" s="16"/>
      <c r="I54" s="16"/>
      <c r="J54" s="16"/>
      <c r="K54" s="16"/>
      <c r="L54" s="16"/>
      <c r="M54" s="16"/>
      <c r="N54" s="16"/>
      <c r="O54" s="16"/>
      <c r="P54" s="16"/>
      <c r="Q54" s="16"/>
      <c r="R54" s="16"/>
      <c r="S54" s="16"/>
      <c r="T54" s="16"/>
      <c r="U54" s="16"/>
      <c r="V54" s="16"/>
      <c r="W54" s="16"/>
      <c r="X54" s="16"/>
      <c r="Y54" s="16"/>
      <c r="Z54" s="16"/>
    </row>
    <row r="55" spans="1:26" ht="12.75" customHeight="1" x14ac:dyDescent="0.2">
      <c r="A55" s="16"/>
      <c r="B55" s="27"/>
      <c r="C55" s="20">
        <f>+C49</f>
        <v>2021</v>
      </c>
      <c r="D55" s="31">
        <f t="shared" ref="D55:E55" si="1">C55+1</f>
        <v>2022</v>
      </c>
      <c r="E55" s="31">
        <f t="shared" si="1"/>
        <v>2023</v>
      </c>
      <c r="F55" s="16"/>
      <c r="G55" s="16"/>
      <c r="H55" s="16"/>
      <c r="I55" s="16"/>
      <c r="J55" s="16"/>
      <c r="K55" s="16"/>
      <c r="L55" s="16"/>
      <c r="M55" s="16"/>
      <c r="N55" s="16"/>
      <c r="O55" s="16"/>
      <c r="P55" s="16"/>
      <c r="Q55" s="16"/>
      <c r="R55" s="16"/>
      <c r="S55" s="16"/>
      <c r="T55" s="16"/>
      <c r="U55" s="16"/>
      <c r="V55" s="16"/>
      <c r="W55" s="16"/>
      <c r="X55" s="16"/>
      <c r="Y55" s="16"/>
      <c r="Z55" s="16"/>
    </row>
    <row r="56" spans="1:26" ht="12.75" customHeight="1" x14ac:dyDescent="0.2">
      <c r="A56" s="16"/>
      <c r="B56" s="27" t="s">
        <v>57</v>
      </c>
      <c r="C56" s="35">
        <f t="shared" ref="C56:E56" si="2">C50</f>
        <v>257.637</v>
      </c>
      <c r="D56" s="35">
        <f t="shared" si="2"/>
        <v>275.67159000000004</v>
      </c>
      <c r="E56" s="35">
        <f t="shared" si="2"/>
        <v>294.96860130000005</v>
      </c>
      <c r="F56" s="16"/>
      <c r="G56" s="16"/>
      <c r="H56" s="16"/>
      <c r="I56" s="16"/>
      <c r="J56" s="16"/>
      <c r="K56" s="16"/>
      <c r="L56" s="16"/>
      <c r="M56" s="16"/>
      <c r="N56" s="16"/>
      <c r="O56" s="16"/>
      <c r="P56" s="16"/>
      <c r="Q56" s="16"/>
      <c r="R56" s="16"/>
      <c r="S56" s="16"/>
      <c r="T56" s="16"/>
      <c r="U56" s="16"/>
      <c r="V56" s="16"/>
      <c r="W56" s="16"/>
      <c r="X56" s="16"/>
      <c r="Y56" s="16"/>
      <c r="Z56" s="16"/>
    </row>
    <row r="57" spans="1:26" ht="12.75" customHeight="1" x14ac:dyDescent="0.2">
      <c r="A57" s="16"/>
      <c r="B57" s="27" t="s">
        <v>61</v>
      </c>
      <c r="C57" s="86">
        <f>+Inputs!S10</f>
        <v>0.38671067532806519</v>
      </c>
      <c r="D57" s="29">
        <f>+Inputs!C8</f>
        <v>0.27</v>
      </c>
      <c r="E57" s="29">
        <f>+D57</f>
        <v>0.27</v>
      </c>
      <c r="F57" s="16"/>
      <c r="G57" s="16"/>
      <c r="H57" s="16"/>
      <c r="I57" s="16"/>
      <c r="J57" s="16"/>
      <c r="K57" s="16"/>
      <c r="L57" s="16"/>
      <c r="M57" s="16"/>
      <c r="N57" s="16"/>
      <c r="O57" s="16"/>
      <c r="P57" s="16"/>
      <c r="Q57" s="16"/>
      <c r="R57" s="16"/>
      <c r="S57" s="16"/>
      <c r="T57" s="16"/>
      <c r="U57" s="16"/>
      <c r="V57" s="16"/>
      <c r="W57" s="16"/>
      <c r="X57" s="16"/>
      <c r="Y57" s="16"/>
      <c r="Z57" s="16"/>
    </row>
    <row r="58" spans="1:26" ht="12.75" customHeight="1" x14ac:dyDescent="0.2">
      <c r="A58" s="16"/>
      <c r="B58" s="27" t="s">
        <v>62</v>
      </c>
      <c r="C58" s="34">
        <f t="shared" ref="C58:E58" si="3">C56*C57</f>
        <v>99.630978259496729</v>
      </c>
      <c r="D58" s="35">
        <f t="shared" si="3"/>
        <v>74.431329300000016</v>
      </c>
      <c r="E58" s="35">
        <f t="shared" si="3"/>
        <v>79.64152235100002</v>
      </c>
      <c r="F58" s="16"/>
      <c r="G58" s="16"/>
      <c r="H58" s="16"/>
      <c r="I58" s="16"/>
      <c r="J58" s="16"/>
      <c r="K58" s="16"/>
      <c r="L58" s="16"/>
      <c r="M58" s="16"/>
      <c r="N58" s="16"/>
      <c r="O58" s="16"/>
      <c r="P58" s="16"/>
      <c r="Q58" s="16"/>
      <c r="R58" s="16"/>
      <c r="S58" s="16"/>
      <c r="T58" s="16"/>
      <c r="U58" s="16"/>
      <c r="V58" s="16"/>
      <c r="W58" s="16"/>
      <c r="X58" s="16"/>
      <c r="Y58" s="16"/>
      <c r="Z58" s="16"/>
    </row>
    <row r="59" spans="1:26" ht="12.75" customHeight="1" x14ac:dyDescent="0.2">
      <c r="A59" s="16"/>
      <c r="B59" s="18"/>
      <c r="C59" s="16"/>
      <c r="D59" s="16"/>
      <c r="E59" s="16"/>
      <c r="F59" s="16"/>
      <c r="G59" s="16"/>
      <c r="H59" s="16"/>
      <c r="I59" s="16"/>
      <c r="J59" s="16"/>
      <c r="K59" s="16"/>
      <c r="L59" s="16"/>
      <c r="M59" s="16"/>
      <c r="N59" s="16"/>
      <c r="O59" s="16"/>
      <c r="P59" s="16"/>
      <c r="Q59" s="16"/>
      <c r="R59" s="16"/>
      <c r="S59" s="16"/>
      <c r="T59" s="16"/>
      <c r="U59" s="16"/>
      <c r="V59" s="16"/>
      <c r="W59" s="16"/>
      <c r="X59" s="16"/>
      <c r="Y59" s="16"/>
      <c r="Z59" s="16"/>
    </row>
    <row r="60" spans="1:26" ht="12.75" customHeight="1" x14ac:dyDescent="0.2">
      <c r="A60" s="16"/>
      <c r="B60" s="18" t="s">
        <v>63</v>
      </c>
      <c r="C60" s="16"/>
      <c r="D60" s="16"/>
      <c r="E60" s="16"/>
      <c r="F60" s="16"/>
      <c r="G60" s="16"/>
      <c r="H60" s="16"/>
      <c r="I60" s="16"/>
      <c r="J60" s="16"/>
      <c r="K60" s="16"/>
      <c r="L60" s="16"/>
      <c r="M60" s="16"/>
      <c r="N60" s="16"/>
      <c r="O60" s="16"/>
      <c r="P60" s="16"/>
      <c r="Q60" s="16"/>
      <c r="R60" s="16"/>
      <c r="S60" s="16"/>
      <c r="T60" s="16"/>
      <c r="U60" s="16"/>
      <c r="V60" s="16"/>
      <c r="W60" s="16"/>
      <c r="X60" s="16"/>
      <c r="Y60" s="16"/>
      <c r="Z60" s="16"/>
    </row>
    <row r="61" spans="1:26" ht="12.75" customHeight="1" x14ac:dyDescent="0.2">
      <c r="A61" s="16"/>
      <c r="B61" s="18"/>
      <c r="C61" s="16"/>
      <c r="D61" s="16"/>
      <c r="E61" s="16"/>
      <c r="F61" s="16"/>
      <c r="G61" s="16"/>
      <c r="H61" s="16"/>
      <c r="I61" s="16"/>
      <c r="J61" s="16"/>
      <c r="K61" s="16"/>
      <c r="L61" s="16"/>
      <c r="M61" s="16"/>
      <c r="N61" s="16"/>
      <c r="O61" s="16"/>
      <c r="P61" s="16"/>
      <c r="Q61" s="16"/>
      <c r="R61" s="16"/>
      <c r="S61" s="16"/>
      <c r="T61" s="16"/>
      <c r="U61" s="16"/>
      <c r="V61" s="16"/>
      <c r="W61" s="16"/>
      <c r="X61" s="16"/>
      <c r="Y61" s="16"/>
      <c r="Z61" s="16"/>
    </row>
    <row r="62" spans="1:26" ht="12.75" customHeight="1" x14ac:dyDescent="0.2">
      <c r="A62" s="16"/>
      <c r="B62" s="36"/>
      <c r="C62" s="20">
        <f>+C55</f>
        <v>2021</v>
      </c>
      <c r="D62" s="31">
        <f t="shared" ref="D62:E62" si="4">C62+1</f>
        <v>2022</v>
      </c>
      <c r="E62" s="31">
        <f t="shared" si="4"/>
        <v>2023</v>
      </c>
      <c r="F62" s="16"/>
      <c r="G62" s="16"/>
      <c r="H62" s="16"/>
      <c r="I62" s="16"/>
      <c r="J62" s="16"/>
      <c r="K62" s="16"/>
      <c r="L62" s="16"/>
      <c r="M62" s="16"/>
      <c r="N62" s="16"/>
      <c r="O62" s="16"/>
      <c r="P62" s="16"/>
      <c r="Q62" s="16"/>
      <c r="R62" s="16"/>
      <c r="S62" s="16"/>
      <c r="T62" s="16"/>
      <c r="U62" s="16"/>
      <c r="V62" s="16"/>
      <c r="W62" s="16"/>
      <c r="X62" s="16"/>
      <c r="Y62" s="16"/>
      <c r="Z62" s="16"/>
    </row>
    <row r="63" spans="1:26" ht="12.75" customHeight="1" x14ac:dyDescent="0.2">
      <c r="A63" s="16"/>
      <c r="B63" s="36" t="s">
        <v>62</v>
      </c>
      <c r="C63" s="34">
        <f t="shared" ref="C63:E63" si="5">C58</f>
        <v>99.630978259496729</v>
      </c>
      <c r="D63" s="34">
        <f t="shared" si="5"/>
        <v>74.431329300000016</v>
      </c>
      <c r="E63" s="34">
        <f t="shared" si="5"/>
        <v>79.64152235100002</v>
      </c>
      <c r="F63" s="16"/>
      <c r="G63" s="16"/>
      <c r="H63" s="16"/>
      <c r="I63" s="16"/>
      <c r="J63" s="16"/>
      <c r="K63" s="16"/>
      <c r="L63" s="16"/>
      <c r="M63" s="16"/>
      <c r="N63" s="16"/>
      <c r="O63" s="16"/>
      <c r="P63" s="16"/>
      <c r="Q63" s="16"/>
      <c r="R63" s="16"/>
      <c r="S63" s="16"/>
      <c r="T63" s="16"/>
      <c r="U63" s="16"/>
      <c r="V63" s="16"/>
      <c r="W63" s="16"/>
      <c r="X63" s="16"/>
      <c r="Y63" s="16"/>
      <c r="Z63" s="16"/>
    </row>
    <row r="64" spans="1:26" ht="12.75" customHeight="1" x14ac:dyDescent="0.2">
      <c r="A64" s="16"/>
      <c r="B64" s="36" t="s">
        <v>45</v>
      </c>
      <c r="C64" s="85">
        <f>+Inputs!S12</f>
        <v>0.1600457242392902</v>
      </c>
      <c r="D64" s="29">
        <v>0.16500000000000001</v>
      </c>
      <c r="E64" s="29">
        <v>0.16500000000000001</v>
      </c>
      <c r="F64" s="16"/>
      <c r="G64" s="16"/>
      <c r="H64" s="16"/>
      <c r="I64" s="16"/>
      <c r="J64" s="16"/>
      <c r="K64" s="16"/>
      <c r="L64" s="16"/>
      <c r="M64" s="16"/>
      <c r="N64" s="16"/>
      <c r="O64" s="16"/>
      <c r="P64" s="16"/>
      <c r="Q64" s="16"/>
      <c r="R64" s="16"/>
      <c r="S64" s="16"/>
      <c r="T64" s="16"/>
      <c r="U64" s="16"/>
      <c r="V64" s="16"/>
      <c r="W64" s="16"/>
      <c r="X64" s="16"/>
      <c r="Y64" s="16"/>
      <c r="Z64" s="16"/>
    </row>
    <row r="65" spans="1:26" ht="12.75" customHeight="1" x14ac:dyDescent="0.2">
      <c r="A65" s="16"/>
      <c r="B65" s="36" t="s">
        <v>64</v>
      </c>
      <c r="C65" s="34">
        <f t="shared" ref="C65:E65" si="6">C63*C64</f>
        <v>15.94551207221013</v>
      </c>
      <c r="D65" s="34">
        <f t="shared" si="6"/>
        <v>12.281169334500003</v>
      </c>
      <c r="E65" s="34">
        <f t="shared" si="6"/>
        <v>13.140851187915004</v>
      </c>
      <c r="F65" s="16"/>
      <c r="G65" s="16"/>
      <c r="H65" s="16"/>
      <c r="I65" s="16"/>
      <c r="J65" s="16"/>
      <c r="K65" s="16"/>
      <c r="L65" s="16"/>
      <c r="M65" s="16"/>
      <c r="N65" s="16"/>
      <c r="O65" s="16"/>
      <c r="P65" s="16"/>
      <c r="Q65" s="16"/>
      <c r="R65" s="16"/>
      <c r="S65" s="16"/>
      <c r="T65" s="16"/>
      <c r="U65" s="16"/>
      <c r="V65" s="16"/>
      <c r="W65" s="16"/>
      <c r="X65" s="16"/>
      <c r="Y65" s="16"/>
      <c r="Z65" s="16"/>
    </row>
    <row r="66" spans="1:26" ht="12.75" customHeight="1" x14ac:dyDescent="0.2">
      <c r="A66" s="16"/>
      <c r="B66" s="36" t="s">
        <v>65</v>
      </c>
      <c r="C66" s="34">
        <f t="shared" ref="C66:E66" si="7">C63-C65</f>
        <v>83.685466187286593</v>
      </c>
      <c r="D66" s="34">
        <f t="shared" si="7"/>
        <v>62.150159965500009</v>
      </c>
      <c r="E66" s="34">
        <f t="shared" si="7"/>
        <v>66.500671163085016</v>
      </c>
      <c r="F66" s="16"/>
      <c r="G66" s="16"/>
      <c r="H66" s="16"/>
      <c r="I66" s="16"/>
      <c r="J66" s="16"/>
      <c r="K66" s="16"/>
      <c r="L66" s="16"/>
      <c r="M66" s="16"/>
      <c r="N66" s="16"/>
      <c r="O66" s="16"/>
      <c r="P66" s="16"/>
      <c r="Q66" s="16"/>
      <c r="R66" s="16"/>
      <c r="S66" s="16"/>
      <c r="T66" s="16"/>
      <c r="U66" s="16"/>
      <c r="V66" s="16"/>
      <c r="W66" s="16"/>
      <c r="X66" s="16"/>
      <c r="Y66" s="16"/>
      <c r="Z66" s="16"/>
    </row>
    <row r="67" spans="1:26" ht="12.75" customHeight="1" x14ac:dyDescent="0.2">
      <c r="A67" s="16"/>
      <c r="B67" s="18"/>
      <c r="C67" s="16"/>
      <c r="D67" s="16"/>
      <c r="E67" s="16"/>
      <c r="F67" s="16"/>
      <c r="G67" s="16"/>
      <c r="H67" s="16"/>
      <c r="I67" s="16"/>
      <c r="J67" s="16"/>
      <c r="K67" s="16"/>
      <c r="L67" s="16"/>
      <c r="M67" s="16"/>
      <c r="N67" s="16"/>
      <c r="O67" s="16"/>
      <c r="P67" s="16"/>
      <c r="Q67" s="16"/>
      <c r="R67" s="16"/>
      <c r="S67" s="16"/>
      <c r="T67" s="16"/>
      <c r="U67" s="16"/>
      <c r="V67" s="16"/>
      <c r="W67" s="16"/>
      <c r="X67" s="16"/>
      <c r="Y67" s="16"/>
      <c r="Z67" s="16"/>
    </row>
    <row r="68" spans="1:26" ht="102" customHeight="1" x14ac:dyDescent="0.2">
      <c r="A68" s="16"/>
      <c r="B68" s="18" t="s">
        <v>66</v>
      </c>
      <c r="C68" s="16"/>
      <c r="D68" s="16"/>
      <c r="E68" s="16"/>
      <c r="F68" s="16"/>
      <c r="G68" s="16"/>
      <c r="H68" s="16"/>
      <c r="I68" s="16"/>
      <c r="J68" s="16"/>
      <c r="K68" s="16"/>
      <c r="L68" s="16"/>
      <c r="M68" s="16"/>
      <c r="N68" s="16"/>
      <c r="O68" s="16"/>
      <c r="P68" s="16"/>
      <c r="Q68" s="16"/>
      <c r="R68" s="16"/>
      <c r="S68" s="16"/>
      <c r="T68" s="16"/>
      <c r="U68" s="16"/>
      <c r="V68" s="16"/>
      <c r="W68" s="16"/>
      <c r="X68" s="16"/>
      <c r="Y68" s="16"/>
      <c r="Z68" s="16"/>
    </row>
    <row r="69" spans="1:26" ht="12.75" customHeight="1" x14ac:dyDescent="0.2">
      <c r="A69" s="16"/>
      <c r="B69" s="18"/>
      <c r="C69" s="16"/>
      <c r="D69" s="16"/>
      <c r="E69" s="16"/>
      <c r="F69" s="16"/>
      <c r="G69" s="16"/>
      <c r="H69" s="16"/>
      <c r="I69" s="16"/>
      <c r="J69" s="16"/>
      <c r="K69" s="16"/>
      <c r="L69" s="16"/>
      <c r="M69" s="16"/>
      <c r="N69" s="16"/>
      <c r="O69" s="16"/>
      <c r="P69" s="16"/>
      <c r="Q69" s="16"/>
      <c r="R69" s="16"/>
      <c r="S69" s="16"/>
      <c r="T69" s="16"/>
      <c r="U69" s="16"/>
      <c r="V69" s="16"/>
      <c r="W69" s="16"/>
      <c r="X69" s="16"/>
      <c r="Y69" s="16"/>
      <c r="Z69" s="16"/>
    </row>
    <row r="70" spans="1:26" ht="12.75" customHeight="1" x14ac:dyDescent="0.2">
      <c r="A70" s="16"/>
      <c r="B70" s="18" t="s">
        <v>67</v>
      </c>
      <c r="C70" s="16"/>
      <c r="D70" s="16"/>
      <c r="E70" s="16"/>
      <c r="F70" s="16"/>
      <c r="G70" s="16"/>
      <c r="H70" s="16"/>
      <c r="I70" s="16"/>
      <c r="J70" s="16"/>
      <c r="K70" s="16"/>
      <c r="L70" s="16"/>
      <c r="M70" s="16"/>
      <c r="N70" s="16"/>
      <c r="O70" s="16"/>
      <c r="P70" s="16"/>
      <c r="Q70" s="16"/>
      <c r="R70" s="16"/>
      <c r="S70" s="16"/>
      <c r="T70" s="16"/>
      <c r="U70" s="16"/>
      <c r="V70" s="16"/>
      <c r="W70" s="16"/>
      <c r="X70" s="16"/>
      <c r="Y70" s="16"/>
      <c r="Z70" s="16"/>
    </row>
    <row r="71" spans="1:26" ht="12.75" customHeight="1" x14ac:dyDescent="0.2">
      <c r="A71" s="16"/>
      <c r="B71" s="18"/>
      <c r="C71" s="16"/>
      <c r="D71" s="16"/>
      <c r="E71" s="16"/>
      <c r="F71" s="16"/>
      <c r="G71" s="16"/>
      <c r="H71" s="16"/>
      <c r="I71" s="16"/>
      <c r="J71" s="16"/>
      <c r="K71" s="16"/>
      <c r="L71" s="16"/>
      <c r="M71" s="16"/>
      <c r="N71" s="16"/>
      <c r="O71" s="16"/>
      <c r="P71" s="16"/>
      <c r="Q71" s="16"/>
      <c r="R71" s="16"/>
      <c r="S71" s="16"/>
      <c r="T71" s="16"/>
      <c r="U71" s="16"/>
      <c r="V71" s="16"/>
      <c r="W71" s="16"/>
      <c r="X71" s="16"/>
      <c r="Y71" s="16"/>
      <c r="Z71" s="16"/>
    </row>
    <row r="72" spans="1:26" ht="12.75" customHeight="1" x14ac:dyDescent="0.2">
      <c r="A72" s="16"/>
      <c r="B72" s="27"/>
      <c r="C72" s="20">
        <f>+C62</f>
        <v>2021</v>
      </c>
      <c r="D72" s="31">
        <f t="shared" ref="D72:E72" si="8">C72+1</f>
        <v>2022</v>
      </c>
      <c r="E72" s="31">
        <f t="shared" si="8"/>
        <v>2023</v>
      </c>
      <c r="F72" s="16"/>
      <c r="G72" s="16"/>
      <c r="H72" s="16"/>
      <c r="I72" s="16"/>
      <c r="J72" s="16"/>
      <c r="K72" s="16"/>
      <c r="L72" s="16"/>
      <c r="M72" s="16"/>
      <c r="N72" s="16"/>
      <c r="O72" s="16"/>
      <c r="P72" s="16"/>
      <c r="Q72" s="16"/>
      <c r="R72" s="16"/>
      <c r="S72" s="16"/>
      <c r="T72" s="16"/>
      <c r="U72" s="16"/>
      <c r="V72" s="16"/>
      <c r="W72" s="16"/>
      <c r="X72" s="16"/>
      <c r="Y72" s="16"/>
      <c r="Z72" s="16"/>
    </row>
    <row r="73" spans="1:26" ht="12.75" customHeight="1" x14ac:dyDescent="0.2">
      <c r="A73" s="16"/>
      <c r="B73" s="27" t="s">
        <v>57</v>
      </c>
      <c r="C73" s="35">
        <f t="shared" ref="C73:E73" si="9">C56</f>
        <v>257.637</v>
      </c>
      <c r="D73" s="35">
        <f t="shared" si="9"/>
        <v>275.67159000000004</v>
      </c>
      <c r="E73" s="35">
        <f t="shared" si="9"/>
        <v>294.96860130000005</v>
      </c>
      <c r="F73" s="16"/>
      <c r="G73" s="16"/>
      <c r="H73" s="16"/>
      <c r="I73" s="16"/>
      <c r="J73" s="16"/>
      <c r="K73" s="16"/>
      <c r="L73" s="16"/>
      <c r="M73" s="16"/>
      <c r="N73" s="16"/>
      <c r="O73" s="16"/>
      <c r="P73" s="16"/>
      <c r="Q73" s="16"/>
      <c r="R73" s="16"/>
      <c r="S73" s="16"/>
      <c r="T73" s="16"/>
      <c r="U73" s="16"/>
      <c r="V73" s="16"/>
      <c r="W73" s="16"/>
      <c r="X73" s="16"/>
      <c r="Y73" s="16"/>
      <c r="Z73" s="16"/>
    </row>
    <row r="74" spans="1:26" ht="12.75" customHeight="1" x14ac:dyDescent="0.2">
      <c r="A74" s="16"/>
      <c r="B74" s="27" t="s">
        <v>68</v>
      </c>
      <c r="C74" s="34">
        <f>C73-(Inputs!R7/1000)</f>
        <v>89.00200000000001</v>
      </c>
      <c r="D74" s="34">
        <f t="shared" ref="D74:E74" si="10">D73-C73</f>
        <v>18.034590000000037</v>
      </c>
      <c r="E74" s="34">
        <f t="shared" si="10"/>
        <v>19.297011300000008</v>
      </c>
      <c r="F74" s="16"/>
      <c r="G74" s="16"/>
      <c r="H74" s="16"/>
      <c r="I74" s="16"/>
      <c r="J74" s="16"/>
      <c r="K74" s="16"/>
      <c r="L74" s="16"/>
      <c r="M74" s="16"/>
      <c r="N74" s="16"/>
      <c r="O74" s="16"/>
      <c r="P74" s="16"/>
      <c r="Q74" s="16"/>
      <c r="R74" s="16"/>
      <c r="S74" s="16"/>
      <c r="T74" s="16"/>
      <c r="U74" s="16"/>
      <c r="V74" s="16"/>
      <c r="W74" s="16"/>
      <c r="X74" s="16"/>
      <c r="Y74" s="16"/>
      <c r="Z74" s="16"/>
    </row>
    <row r="75" spans="1:26" ht="12.75" customHeight="1" x14ac:dyDescent="0.2">
      <c r="A75" s="16"/>
      <c r="B75" s="27" t="s">
        <v>69</v>
      </c>
      <c r="C75" s="85">
        <f>+Inputs!C10</f>
        <v>0.1</v>
      </c>
      <c r="D75" s="29">
        <f>+C75</f>
        <v>0.1</v>
      </c>
      <c r="E75" s="29">
        <f>+D75</f>
        <v>0.1</v>
      </c>
      <c r="F75" s="16"/>
      <c r="G75" s="16"/>
      <c r="H75" s="16"/>
      <c r="I75" s="16"/>
      <c r="J75" s="16"/>
      <c r="K75" s="16"/>
      <c r="L75" s="16"/>
      <c r="M75" s="16"/>
      <c r="N75" s="16"/>
      <c r="O75" s="16"/>
      <c r="P75" s="16"/>
      <c r="Q75" s="16"/>
      <c r="R75" s="16"/>
      <c r="S75" s="16"/>
      <c r="T75" s="16"/>
      <c r="U75" s="16"/>
      <c r="V75" s="16"/>
      <c r="W75" s="16"/>
      <c r="X75" s="16"/>
      <c r="Y75" s="16"/>
      <c r="Z75" s="16"/>
    </row>
    <row r="76" spans="1:26" ht="12.75" customHeight="1" x14ac:dyDescent="0.2">
      <c r="A76" s="16"/>
      <c r="B76" s="27" t="s">
        <v>70</v>
      </c>
      <c r="C76" s="37">
        <f t="shared" ref="C76:E76" si="11">C74*C75</f>
        <v>8.9002000000000017</v>
      </c>
      <c r="D76" s="34">
        <f t="shared" si="11"/>
        <v>1.8034590000000037</v>
      </c>
      <c r="E76" s="34">
        <f t="shared" si="11"/>
        <v>1.9297011300000009</v>
      </c>
      <c r="F76" s="16"/>
      <c r="G76" s="16"/>
      <c r="H76" s="16"/>
      <c r="I76" s="16"/>
      <c r="J76" s="16"/>
      <c r="K76" s="16"/>
      <c r="L76" s="16"/>
      <c r="M76" s="16"/>
      <c r="N76" s="16"/>
      <c r="O76" s="16"/>
      <c r="P76" s="16"/>
      <c r="Q76" s="16"/>
      <c r="R76" s="16"/>
      <c r="S76" s="16"/>
      <c r="T76" s="16"/>
      <c r="U76" s="16"/>
      <c r="V76" s="16"/>
      <c r="W76" s="16"/>
      <c r="X76" s="16"/>
      <c r="Y76" s="16"/>
      <c r="Z76" s="16"/>
    </row>
    <row r="77" spans="1:26" ht="12.75" customHeight="1" x14ac:dyDescent="0.2">
      <c r="A77" s="16"/>
      <c r="B77" s="27" t="s">
        <v>71</v>
      </c>
      <c r="C77" s="85">
        <f>+Inputs!C11</f>
        <v>0.15</v>
      </c>
      <c r="D77" s="29">
        <f>+C77</f>
        <v>0.15</v>
      </c>
      <c r="E77" s="29">
        <f>+D77</f>
        <v>0.15</v>
      </c>
      <c r="F77" s="16"/>
      <c r="G77" s="16"/>
      <c r="H77" s="16"/>
      <c r="I77" s="16"/>
      <c r="J77" s="16"/>
      <c r="K77" s="16"/>
      <c r="L77" s="16"/>
      <c r="M77" s="16"/>
      <c r="N77" s="16"/>
      <c r="O77" s="16"/>
      <c r="P77" s="16"/>
      <c r="Q77" s="16"/>
      <c r="R77" s="16"/>
      <c r="S77" s="16"/>
      <c r="T77" s="16"/>
      <c r="U77" s="16"/>
      <c r="V77" s="16"/>
      <c r="W77" s="16"/>
      <c r="X77" s="16"/>
      <c r="Y77" s="16"/>
      <c r="Z77" s="16"/>
    </row>
    <row r="78" spans="1:26" ht="12.75" customHeight="1" x14ac:dyDescent="0.2">
      <c r="A78" s="16"/>
      <c r="B78" s="27" t="s">
        <v>72</v>
      </c>
      <c r="C78" s="34">
        <f t="shared" ref="C78:E78" si="12">C74*C77</f>
        <v>13.350300000000001</v>
      </c>
      <c r="D78" s="34">
        <f t="shared" si="12"/>
        <v>2.7051885000000055</v>
      </c>
      <c r="E78" s="34">
        <f t="shared" si="12"/>
        <v>2.894551695000001</v>
      </c>
      <c r="F78" s="16"/>
      <c r="G78" s="16"/>
      <c r="H78" s="16"/>
      <c r="I78" s="16"/>
      <c r="J78" s="16"/>
      <c r="K78" s="16"/>
      <c r="L78" s="16"/>
      <c r="M78" s="16"/>
      <c r="N78" s="16"/>
      <c r="O78" s="16"/>
      <c r="P78" s="16"/>
      <c r="Q78" s="16"/>
      <c r="R78" s="16"/>
      <c r="S78" s="16"/>
      <c r="T78" s="16"/>
      <c r="U78" s="16"/>
      <c r="V78" s="16"/>
      <c r="W78" s="16"/>
      <c r="X78" s="16"/>
      <c r="Y78" s="16"/>
      <c r="Z78" s="16"/>
    </row>
    <row r="79" spans="1:26" ht="12.75" customHeight="1" x14ac:dyDescent="0.2">
      <c r="A79" s="16"/>
      <c r="B79" s="27" t="s">
        <v>73</v>
      </c>
      <c r="C79" s="34">
        <f t="shared" ref="C79:E79" si="13">C76+C78</f>
        <v>22.250500000000002</v>
      </c>
      <c r="D79" s="34">
        <f t="shared" si="13"/>
        <v>4.5086475000000092</v>
      </c>
      <c r="E79" s="34">
        <f t="shared" si="13"/>
        <v>4.8242528250000021</v>
      </c>
      <c r="F79" s="16"/>
      <c r="G79" s="16"/>
      <c r="H79" s="16"/>
      <c r="I79" s="16"/>
      <c r="J79" s="16"/>
      <c r="K79" s="16"/>
      <c r="L79" s="16"/>
      <c r="M79" s="16"/>
      <c r="N79" s="16"/>
      <c r="O79" s="16"/>
      <c r="P79" s="16"/>
      <c r="Q79" s="16"/>
      <c r="R79" s="16"/>
      <c r="S79" s="16"/>
      <c r="T79" s="16"/>
      <c r="U79" s="16"/>
      <c r="V79" s="16"/>
      <c r="W79" s="16"/>
      <c r="X79" s="16"/>
      <c r="Y79" s="16"/>
      <c r="Z79" s="16"/>
    </row>
    <row r="80" spans="1:26" ht="12.75" customHeight="1" x14ac:dyDescent="0.2">
      <c r="A80" s="16"/>
      <c r="B80" s="38"/>
      <c r="C80" s="16"/>
      <c r="D80" s="16"/>
      <c r="E80" s="16"/>
      <c r="F80" s="16"/>
      <c r="G80" s="16"/>
      <c r="H80" s="16"/>
      <c r="I80" s="16"/>
      <c r="J80" s="16"/>
      <c r="K80" s="16"/>
      <c r="L80" s="16"/>
      <c r="M80" s="16"/>
      <c r="N80" s="16"/>
      <c r="O80" s="16"/>
      <c r="P80" s="16"/>
      <c r="Q80" s="16"/>
      <c r="R80" s="16"/>
      <c r="S80" s="16"/>
      <c r="T80" s="16"/>
      <c r="U80" s="16"/>
      <c r="V80" s="16"/>
      <c r="W80" s="16"/>
      <c r="X80" s="16"/>
      <c r="Y80" s="16"/>
      <c r="Z80" s="16"/>
    </row>
    <row r="81" spans="1:26" ht="12.75" customHeight="1" x14ac:dyDescent="0.2">
      <c r="A81" s="16"/>
      <c r="B81" s="18"/>
      <c r="C81" s="16"/>
      <c r="D81" s="16"/>
      <c r="E81" s="16"/>
      <c r="F81" s="16"/>
      <c r="G81" s="16"/>
      <c r="H81" s="16"/>
      <c r="I81" s="16"/>
      <c r="J81" s="16"/>
      <c r="K81" s="16"/>
      <c r="L81" s="16"/>
      <c r="M81" s="16"/>
      <c r="N81" s="16"/>
      <c r="O81" s="16"/>
      <c r="P81" s="16"/>
      <c r="Q81" s="16"/>
      <c r="R81" s="16"/>
      <c r="S81" s="16"/>
      <c r="T81" s="16"/>
      <c r="U81" s="16"/>
      <c r="V81" s="16"/>
      <c r="W81" s="16"/>
      <c r="X81" s="16"/>
      <c r="Y81" s="16"/>
      <c r="Z81" s="16"/>
    </row>
    <row r="82" spans="1:26" ht="12.75" customHeight="1" x14ac:dyDescent="0.2">
      <c r="A82" s="16"/>
      <c r="B82" s="18" t="s">
        <v>74</v>
      </c>
      <c r="C82" s="16"/>
      <c r="D82" s="16"/>
      <c r="E82" s="16"/>
      <c r="F82" s="16"/>
      <c r="G82" s="16"/>
      <c r="H82" s="16"/>
      <c r="I82" s="16"/>
      <c r="J82" s="16"/>
      <c r="K82" s="16"/>
      <c r="L82" s="16"/>
      <c r="M82" s="16"/>
      <c r="N82" s="16"/>
      <c r="O82" s="16"/>
      <c r="P82" s="16"/>
      <c r="Q82" s="16"/>
      <c r="R82" s="16"/>
      <c r="S82" s="16"/>
      <c r="T82" s="16"/>
      <c r="U82" s="16"/>
      <c r="V82" s="16"/>
      <c r="W82" s="16"/>
      <c r="X82" s="16"/>
      <c r="Y82" s="16"/>
      <c r="Z82" s="16"/>
    </row>
    <row r="83" spans="1:26" ht="12.75" customHeight="1" x14ac:dyDescent="0.2">
      <c r="A83" s="16"/>
      <c r="B83" s="18"/>
      <c r="C83" s="16"/>
      <c r="D83" s="16"/>
      <c r="E83" s="16"/>
      <c r="F83" s="16"/>
      <c r="G83" s="16"/>
      <c r="H83" s="16"/>
      <c r="I83" s="16"/>
      <c r="J83" s="16"/>
      <c r="K83" s="16"/>
      <c r="L83" s="16"/>
      <c r="M83" s="16"/>
      <c r="N83" s="16"/>
      <c r="O83" s="16"/>
      <c r="P83" s="16"/>
      <c r="Q83" s="16"/>
      <c r="R83" s="16"/>
      <c r="S83" s="16"/>
      <c r="T83" s="16"/>
      <c r="U83" s="16"/>
      <c r="V83" s="16"/>
      <c r="W83" s="16"/>
      <c r="X83" s="16"/>
      <c r="Y83" s="16"/>
      <c r="Z83" s="16"/>
    </row>
    <row r="84" spans="1:26" ht="12.75" customHeight="1" x14ac:dyDescent="0.2">
      <c r="A84" s="16"/>
      <c r="B84" s="27"/>
      <c r="C84" s="20">
        <f>+C72</f>
        <v>2021</v>
      </c>
      <c r="D84" s="31">
        <f t="shared" ref="D84:E84" si="14">C84+1</f>
        <v>2022</v>
      </c>
      <c r="E84" s="31">
        <f t="shared" si="14"/>
        <v>2023</v>
      </c>
      <c r="F84" s="16"/>
      <c r="G84" s="16"/>
      <c r="H84" s="16"/>
      <c r="I84" s="16"/>
      <c r="J84" s="16"/>
      <c r="K84" s="16"/>
      <c r="L84" s="16"/>
      <c r="M84" s="16"/>
      <c r="N84" s="16"/>
      <c r="O84" s="16"/>
      <c r="P84" s="16"/>
      <c r="Q84" s="16"/>
      <c r="R84" s="16"/>
      <c r="S84" s="16"/>
      <c r="T84" s="16"/>
      <c r="U84" s="16"/>
      <c r="V84" s="16"/>
      <c r="W84" s="16"/>
      <c r="X84" s="16"/>
      <c r="Y84" s="16"/>
      <c r="Z84" s="16"/>
    </row>
    <row r="85" spans="1:26" ht="12.75" customHeight="1" x14ac:dyDescent="0.2">
      <c r="A85" s="16"/>
      <c r="B85" s="39" t="s">
        <v>75</v>
      </c>
      <c r="C85" s="34">
        <f t="shared" ref="C85:E85" si="15">C66</f>
        <v>83.685466187286593</v>
      </c>
      <c r="D85" s="34">
        <f t="shared" si="15"/>
        <v>62.150159965500009</v>
      </c>
      <c r="E85" s="34">
        <f t="shared" si="15"/>
        <v>66.500671163085016</v>
      </c>
      <c r="F85" s="16"/>
      <c r="G85" s="16"/>
      <c r="H85" s="16"/>
      <c r="I85" s="16"/>
      <c r="J85" s="16"/>
      <c r="K85" s="16"/>
      <c r="L85" s="16"/>
      <c r="M85" s="16"/>
      <c r="N85" s="16"/>
      <c r="O85" s="16"/>
      <c r="P85" s="16"/>
      <c r="Q85" s="16"/>
      <c r="R85" s="16"/>
      <c r="S85" s="16"/>
      <c r="T85" s="16"/>
      <c r="U85" s="16"/>
      <c r="V85" s="16"/>
      <c r="W85" s="16"/>
      <c r="X85" s="16"/>
      <c r="Y85" s="16"/>
      <c r="Z85" s="16"/>
    </row>
    <row r="86" spans="1:26" ht="12.75" customHeight="1" x14ac:dyDescent="0.2">
      <c r="A86" s="16"/>
      <c r="B86" s="39" t="s">
        <v>76</v>
      </c>
      <c r="C86" s="34">
        <f t="shared" ref="C86:E86" si="16">C79</f>
        <v>22.250500000000002</v>
      </c>
      <c r="D86" s="34">
        <f t="shared" si="16"/>
        <v>4.5086475000000092</v>
      </c>
      <c r="E86" s="34">
        <f t="shared" si="16"/>
        <v>4.8242528250000021</v>
      </c>
      <c r="F86" s="16"/>
      <c r="G86" s="16"/>
      <c r="H86" s="16"/>
      <c r="I86" s="16"/>
      <c r="J86" s="16"/>
      <c r="K86" s="16"/>
      <c r="L86" s="16"/>
      <c r="M86" s="16"/>
      <c r="N86" s="16"/>
      <c r="O86" s="16"/>
      <c r="P86" s="16"/>
      <c r="Q86" s="16"/>
      <c r="R86" s="16"/>
      <c r="S86" s="16"/>
      <c r="T86" s="16"/>
      <c r="U86" s="16"/>
      <c r="V86" s="16"/>
      <c r="W86" s="16"/>
      <c r="X86" s="16"/>
      <c r="Y86" s="16"/>
      <c r="Z86" s="16"/>
    </row>
    <row r="87" spans="1:26" ht="12.75" customHeight="1" x14ac:dyDescent="0.2">
      <c r="A87" s="16"/>
      <c r="B87" s="27" t="s">
        <v>77</v>
      </c>
      <c r="C87" s="34">
        <f t="shared" ref="C87:E87" si="17">C85-C86</f>
        <v>61.434966187286591</v>
      </c>
      <c r="D87" s="34">
        <f t="shared" si="17"/>
        <v>57.6415124655</v>
      </c>
      <c r="E87" s="34">
        <f t="shared" si="17"/>
        <v>61.676418338085014</v>
      </c>
      <c r="F87" s="16"/>
      <c r="G87" s="16"/>
      <c r="H87" s="16"/>
      <c r="I87" s="16"/>
      <c r="J87" s="16"/>
      <c r="K87" s="16"/>
      <c r="L87" s="16"/>
      <c r="M87" s="16"/>
      <c r="N87" s="16"/>
      <c r="O87" s="16"/>
      <c r="P87" s="16"/>
      <c r="Q87" s="16"/>
      <c r="R87" s="16"/>
      <c r="S87" s="16"/>
      <c r="T87" s="16"/>
      <c r="U87" s="16"/>
      <c r="V87" s="16"/>
      <c r="W87" s="16"/>
      <c r="X87" s="16"/>
      <c r="Y87" s="16"/>
      <c r="Z87" s="16"/>
    </row>
    <row r="88" spans="1:26" ht="12.75" customHeight="1" x14ac:dyDescent="0.2">
      <c r="A88" s="16"/>
      <c r="B88" s="18"/>
      <c r="C88" s="16"/>
      <c r="D88" s="16"/>
      <c r="E88" s="16"/>
      <c r="F88" s="16"/>
      <c r="G88" s="16"/>
      <c r="H88" s="16"/>
      <c r="I88" s="16"/>
      <c r="J88" s="16"/>
      <c r="K88" s="16"/>
      <c r="L88" s="16"/>
      <c r="M88" s="16"/>
      <c r="N88" s="16"/>
      <c r="O88" s="16"/>
      <c r="P88" s="16"/>
      <c r="Q88" s="16"/>
      <c r="R88" s="16"/>
      <c r="S88" s="16"/>
      <c r="T88" s="16"/>
      <c r="U88" s="16"/>
      <c r="V88" s="16"/>
      <c r="W88" s="16"/>
      <c r="X88" s="16"/>
      <c r="Y88" s="16"/>
      <c r="Z88" s="16"/>
    </row>
    <row r="89" spans="1:26" ht="12.75" customHeight="1" x14ac:dyDescent="0.2">
      <c r="A89" s="16"/>
      <c r="B89" s="30" t="s">
        <v>78</v>
      </c>
      <c r="C89" s="16"/>
      <c r="D89" s="16"/>
      <c r="E89" s="16"/>
      <c r="F89" s="16"/>
      <c r="G89" s="16"/>
      <c r="H89" s="16"/>
      <c r="I89" s="16"/>
      <c r="J89" s="16"/>
      <c r="K89" s="16"/>
      <c r="L89" s="16"/>
      <c r="M89" s="16"/>
      <c r="N89" s="16"/>
      <c r="O89" s="16"/>
      <c r="P89" s="16"/>
      <c r="Q89" s="16"/>
      <c r="R89" s="16"/>
      <c r="S89" s="16"/>
      <c r="T89" s="16"/>
      <c r="U89" s="16"/>
      <c r="V89" s="16"/>
      <c r="W89" s="16"/>
      <c r="X89" s="16"/>
      <c r="Y89" s="16"/>
      <c r="Z89" s="16"/>
    </row>
    <row r="90" spans="1:26" ht="12.75" customHeight="1" x14ac:dyDescent="0.2">
      <c r="A90" s="16"/>
      <c r="B90" s="18"/>
      <c r="C90" s="16"/>
      <c r="D90" s="16"/>
      <c r="E90" s="16"/>
      <c r="F90" s="16"/>
      <c r="G90" s="16"/>
      <c r="H90" s="16"/>
      <c r="I90" s="16"/>
      <c r="J90" s="16"/>
      <c r="K90" s="16"/>
      <c r="L90" s="16"/>
      <c r="M90" s="16"/>
      <c r="N90" s="16"/>
      <c r="O90" s="16"/>
      <c r="P90" s="16"/>
      <c r="Q90" s="16"/>
      <c r="R90" s="16"/>
      <c r="S90" s="16"/>
      <c r="T90" s="16"/>
      <c r="U90" s="16"/>
      <c r="V90" s="16"/>
      <c r="W90" s="16"/>
      <c r="X90" s="16"/>
      <c r="Y90" s="16"/>
      <c r="Z90" s="16"/>
    </row>
    <row r="91" spans="1:26" ht="12.75" customHeight="1" x14ac:dyDescent="0.2">
      <c r="A91" s="16"/>
      <c r="B91" s="18" t="s">
        <v>79</v>
      </c>
      <c r="C91" s="16"/>
      <c r="D91" s="16"/>
      <c r="E91" s="16"/>
      <c r="F91" s="16"/>
      <c r="G91" s="16"/>
      <c r="H91" s="16"/>
      <c r="I91" s="16"/>
      <c r="J91" s="16"/>
      <c r="K91" s="16"/>
      <c r="L91" s="16"/>
      <c r="M91" s="16"/>
      <c r="N91" s="16"/>
      <c r="O91" s="16"/>
      <c r="P91" s="16"/>
      <c r="Q91" s="16"/>
      <c r="R91" s="16"/>
      <c r="S91" s="16"/>
      <c r="T91" s="16"/>
      <c r="U91" s="16"/>
      <c r="V91" s="16"/>
      <c r="W91" s="16"/>
      <c r="X91" s="16"/>
      <c r="Y91" s="16"/>
      <c r="Z91" s="16"/>
    </row>
    <row r="92" spans="1:26" ht="12.75" customHeight="1" x14ac:dyDescent="0.2">
      <c r="A92" s="16"/>
      <c r="B92" s="18"/>
      <c r="C92" s="16"/>
      <c r="D92" s="16"/>
      <c r="E92" s="16"/>
      <c r="F92" s="16"/>
      <c r="G92" s="16"/>
      <c r="H92" s="16"/>
      <c r="I92" s="16"/>
      <c r="J92" s="16"/>
      <c r="K92" s="16"/>
      <c r="L92" s="16"/>
      <c r="M92" s="16"/>
      <c r="N92" s="16"/>
      <c r="O92" s="16"/>
      <c r="P92" s="16"/>
      <c r="Q92" s="16"/>
      <c r="R92" s="16"/>
      <c r="S92" s="16"/>
      <c r="T92" s="16"/>
      <c r="U92" s="16"/>
      <c r="V92" s="16"/>
      <c r="W92" s="16"/>
      <c r="X92" s="16"/>
      <c r="Y92" s="16"/>
      <c r="Z92" s="16"/>
    </row>
    <row r="93" spans="1:26" ht="12.75" customHeight="1" x14ac:dyDescent="0.2">
      <c r="A93" s="16"/>
      <c r="B93" s="18" t="s">
        <v>80</v>
      </c>
      <c r="C93" s="16"/>
      <c r="D93" s="16"/>
      <c r="E93" s="16"/>
      <c r="F93" s="16"/>
      <c r="G93" s="16"/>
      <c r="H93" s="16"/>
      <c r="I93" s="16"/>
      <c r="J93" s="16"/>
      <c r="K93" s="16"/>
      <c r="L93" s="16"/>
      <c r="M93" s="16"/>
      <c r="N93" s="16"/>
      <c r="O93" s="16"/>
      <c r="P93" s="16"/>
      <c r="Q93" s="16"/>
      <c r="R93" s="16"/>
      <c r="S93" s="16"/>
      <c r="T93" s="16"/>
      <c r="U93" s="16"/>
      <c r="V93" s="16"/>
      <c r="W93" s="16"/>
      <c r="X93" s="16"/>
      <c r="Y93" s="16"/>
      <c r="Z93" s="16"/>
    </row>
    <row r="94" spans="1:26" ht="12.75" customHeight="1" x14ac:dyDescent="0.2">
      <c r="A94" s="16"/>
      <c r="B94" s="18"/>
      <c r="C94" s="16"/>
      <c r="D94" s="16"/>
      <c r="E94" s="16"/>
      <c r="F94" s="16"/>
      <c r="G94" s="16"/>
      <c r="H94" s="16"/>
      <c r="I94" s="16"/>
      <c r="J94" s="16"/>
      <c r="K94" s="16"/>
      <c r="L94" s="16"/>
      <c r="M94" s="16"/>
      <c r="N94" s="16"/>
      <c r="O94" s="16"/>
      <c r="P94" s="16"/>
      <c r="Q94" s="16"/>
      <c r="R94" s="16"/>
      <c r="S94" s="16"/>
      <c r="T94" s="16"/>
      <c r="U94" s="16"/>
      <c r="V94" s="16"/>
      <c r="W94" s="16"/>
      <c r="X94" s="16"/>
      <c r="Y94" s="16"/>
      <c r="Z94" s="16"/>
    </row>
    <row r="95" spans="1:26" ht="12.75" customHeight="1" x14ac:dyDescent="0.2">
      <c r="A95" s="16"/>
      <c r="B95" s="18" t="s">
        <v>81</v>
      </c>
      <c r="C95" s="16"/>
      <c r="D95" s="16"/>
      <c r="E95" s="16"/>
      <c r="F95" s="16"/>
      <c r="G95" s="16"/>
      <c r="H95" s="16"/>
      <c r="I95" s="16"/>
      <c r="J95" s="16"/>
      <c r="K95" s="16"/>
      <c r="L95" s="16"/>
      <c r="M95" s="16"/>
      <c r="N95" s="16"/>
      <c r="O95" s="16"/>
      <c r="P95" s="16"/>
      <c r="Q95" s="16"/>
      <c r="R95" s="16"/>
      <c r="S95" s="16"/>
      <c r="T95" s="16"/>
      <c r="U95" s="16"/>
      <c r="V95" s="16"/>
      <c r="W95" s="16"/>
      <c r="X95" s="16"/>
      <c r="Y95" s="16"/>
      <c r="Z95" s="16"/>
    </row>
    <row r="96" spans="1:26" ht="12.75" customHeight="1" x14ac:dyDescent="0.2">
      <c r="A96" s="16"/>
      <c r="B96" s="18"/>
      <c r="C96" s="16"/>
      <c r="D96" s="16"/>
      <c r="E96" s="16"/>
      <c r="F96" s="16"/>
      <c r="G96" s="16"/>
      <c r="H96" s="16"/>
      <c r="I96" s="16"/>
      <c r="J96" s="16"/>
      <c r="K96" s="16"/>
      <c r="L96" s="16"/>
      <c r="M96" s="16"/>
      <c r="N96" s="16"/>
      <c r="O96" s="16"/>
      <c r="P96" s="16"/>
      <c r="Q96" s="16"/>
      <c r="R96" s="16"/>
      <c r="S96" s="16"/>
      <c r="T96" s="16"/>
      <c r="U96" s="16"/>
      <c r="V96" s="16"/>
      <c r="W96" s="16"/>
      <c r="X96" s="16"/>
      <c r="Y96" s="16"/>
      <c r="Z96" s="16"/>
    </row>
    <row r="97" spans="1:26" ht="12.75" customHeight="1" x14ac:dyDescent="0.2">
      <c r="A97" s="16"/>
      <c r="B97" s="26" t="s">
        <v>82</v>
      </c>
      <c r="C97" s="16"/>
      <c r="D97" s="16"/>
      <c r="E97" s="16"/>
      <c r="F97" s="16"/>
      <c r="G97" s="16"/>
      <c r="H97" s="16"/>
      <c r="I97" s="16"/>
      <c r="J97" s="16"/>
      <c r="K97" s="16"/>
      <c r="L97" s="16"/>
      <c r="M97" s="16"/>
      <c r="N97" s="16"/>
      <c r="O97" s="16"/>
      <c r="P97" s="16"/>
      <c r="Q97" s="16"/>
      <c r="R97" s="16"/>
      <c r="S97" s="16"/>
      <c r="T97" s="16"/>
      <c r="U97" s="16"/>
      <c r="V97" s="16"/>
      <c r="W97" s="16"/>
      <c r="X97" s="16"/>
      <c r="Y97" s="16"/>
      <c r="Z97" s="16"/>
    </row>
    <row r="98" spans="1:26" ht="12.75" customHeight="1" x14ac:dyDescent="0.2">
      <c r="A98" s="16"/>
      <c r="B98" s="40" t="s">
        <v>83</v>
      </c>
      <c r="C98" s="16"/>
      <c r="D98" s="16"/>
      <c r="E98" s="16"/>
      <c r="F98" s="16"/>
      <c r="G98" s="16"/>
      <c r="H98" s="16"/>
      <c r="I98" s="16"/>
      <c r="J98" s="16"/>
      <c r="K98" s="16"/>
      <c r="L98" s="16"/>
      <c r="M98" s="16"/>
      <c r="N98" s="16"/>
      <c r="O98" s="16"/>
      <c r="P98" s="16"/>
      <c r="Q98" s="16"/>
      <c r="R98" s="16"/>
      <c r="S98" s="16"/>
      <c r="T98" s="16"/>
      <c r="U98" s="16"/>
      <c r="V98" s="16"/>
      <c r="W98" s="16"/>
      <c r="X98" s="16"/>
      <c r="Y98" s="16"/>
      <c r="Z98" s="16"/>
    </row>
    <row r="99" spans="1:26" ht="12.75" customHeight="1" x14ac:dyDescent="0.2">
      <c r="A99" s="16"/>
      <c r="B99" s="26"/>
      <c r="C99" s="16"/>
      <c r="D99" s="16"/>
      <c r="E99" s="16"/>
      <c r="F99" s="16"/>
      <c r="G99" s="16"/>
      <c r="H99" s="16"/>
      <c r="I99" s="16"/>
      <c r="J99" s="16"/>
      <c r="K99" s="16"/>
      <c r="L99" s="16"/>
      <c r="M99" s="16"/>
      <c r="N99" s="16"/>
      <c r="O99" s="16"/>
      <c r="P99" s="16"/>
      <c r="Q99" s="16"/>
      <c r="R99" s="16"/>
      <c r="S99" s="16"/>
      <c r="T99" s="16"/>
      <c r="U99" s="16"/>
      <c r="V99" s="16"/>
      <c r="W99" s="16"/>
      <c r="X99" s="16"/>
      <c r="Y99" s="16"/>
      <c r="Z99" s="16"/>
    </row>
    <row r="100" spans="1:26" ht="12.75" customHeight="1" x14ac:dyDescent="0.2">
      <c r="A100" s="16"/>
      <c r="B100" s="18" t="s">
        <v>84</v>
      </c>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1:26" ht="12.75" customHeight="1" x14ac:dyDescent="0.2">
      <c r="A101" s="16"/>
      <c r="B101" s="18"/>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ht="12.75" customHeight="1" x14ac:dyDescent="0.2">
      <c r="A102" s="16"/>
      <c r="B102" s="18" t="s">
        <v>85</v>
      </c>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1:26" ht="12.75" customHeight="1" x14ac:dyDescent="0.2">
      <c r="A103" s="16"/>
      <c r="B103" s="18"/>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ht="12.75" customHeight="1" x14ac:dyDescent="0.2">
      <c r="A104" s="16"/>
      <c r="B104" s="30" t="s">
        <v>86</v>
      </c>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1:26" ht="12.75" customHeight="1" x14ac:dyDescent="0.2">
      <c r="A105" s="16"/>
      <c r="B105" s="18"/>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ht="12.75" customHeight="1" x14ac:dyDescent="0.2">
      <c r="A106" s="16"/>
      <c r="B106" s="18" t="s">
        <v>87</v>
      </c>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ht="12.75" customHeight="1" x14ac:dyDescent="0.2">
      <c r="A107" s="16"/>
      <c r="B107" s="18"/>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ht="12.75" customHeight="1" x14ac:dyDescent="0.2">
      <c r="A108" s="16"/>
      <c r="B108" s="27"/>
      <c r="C108" s="41" t="s">
        <v>131</v>
      </c>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ht="12.75" customHeight="1" x14ac:dyDescent="0.2">
      <c r="A109" s="16"/>
      <c r="B109" s="22" t="s">
        <v>88</v>
      </c>
      <c r="C109" s="42">
        <f>+Inputs!C21</f>
        <v>97</v>
      </c>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ht="12.75" customHeight="1" x14ac:dyDescent="0.2">
      <c r="A110" s="16"/>
      <c r="B110" s="22" t="s">
        <v>89</v>
      </c>
      <c r="C110" s="43">
        <f>+Inputs!C22</f>
        <v>13097</v>
      </c>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ht="12.75" customHeight="1" x14ac:dyDescent="0.2">
      <c r="A111" s="16"/>
      <c r="B111" s="22" t="s">
        <v>90</v>
      </c>
      <c r="C111" s="44">
        <f>C109*C110</f>
        <v>1270409</v>
      </c>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ht="12.75" customHeight="1" x14ac:dyDescent="0.2">
      <c r="A112" s="16"/>
      <c r="B112" s="18"/>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ht="12.75" customHeight="1" x14ac:dyDescent="0.2">
      <c r="A113" s="16"/>
      <c r="B113" s="30" t="s">
        <v>91</v>
      </c>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ht="12.75" customHeight="1" x14ac:dyDescent="0.2">
      <c r="A114" s="16"/>
      <c r="B114" s="18"/>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ht="12.75" customHeight="1" x14ac:dyDescent="0.2">
      <c r="A115" s="16"/>
      <c r="B115" s="18" t="s">
        <v>92</v>
      </c>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ht="12.75" customHeight="1" x14ac:dyDescent="0.2">
      <c r="A116" s="16"/>
      <c r="B116" s="18"/>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ht="12.75" customHeight="1" x14ac:dyDescent="0.2">
      <c r="A117" s="16"/>
      <c r="B117" s="18" t="s">
        <v>93</v>
      </c>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ht="12.75" customHeight="1" x14ac:dyDescent="0.2">
      <c r="A118" s="16"/>
      <c r="B118" s="18"/>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ht="12.75" customHeight="1" x14ac:dyDescent="0.2">
      <c r="A119" s="16"/>
      <c r="B119" s="18" t="s">
        <v>94</v>
      </c>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ht="12.75" customHeight="1" x14ac:dyDescent="0.2">
      <c r="A120" s="16"/>
      <c r="B120" s="18"/>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ht="12.75" customHeight="1" x14ac:dyDescent="0.2">
      <c r="A121" s="16"/>
      <c r="B121" s="18" t="s">
        <v>95</v>
      </c>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ht="12.75" customHeight="1" x14ac:dyDescent="0.2">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ht="12.75" customHeight="1" x14ac:dyDescent="0.2">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ht="12.75" customHeight="1" x14ac:dyDescent="0.2">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ht="12.75" customHeight="1" x14ac:dyDescent="0.2">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1:26" ht="12.75" customHeight="1" x14ac:dyDescent="0.2">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1:26" ht="12.75" customHeight="1" x14ac:dyDescent="0.2">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1:26" ht="12.75" customHeight="1" x14ac:dyDescent="0.2">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1:26" ht="12.75" customHeight="1" x14ac:dyDescent="0.2">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1:26" ht="12.75" customHeight="1" x14ac:dyDescent="0.2">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1:26" ht="12.75" customHeight="1" x14ac:dyDescent="0.2">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1:26" ht="12.75" customHeight="1" x14ac:dyDescent="0.2">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1:26" ht="12.75" customHeight="1" x14ac:dyDescent="0.2">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1:26" ht="12.75" customHeight="1" x14ac:dyDescent="0.2">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1:26" ht="12.75" customHeight="1" x14ac:dyDescent="0.2">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1:26" ht="12.75" customHeight="1" x14ac:dyDescent="0.2">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1:26" ht="12.75" customHeight="1" x14ac:dyDescent="0.2">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1:26" ht="12.75" customHeight="1" x14ac:dyDescent="0.2">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1:26" ht="12.75" customHeight="1" x14ac:dyDescent="0.2">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1:26" ht="12.75" customHeight="1" x14ac:dyDescent="0.2">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1:26" ht="12.75" customHeight="1" x14ac:dyDescent="0.2">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1:26" ht="12.75" customHeight="1" x14ac:dyDescent="0.2">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1:26" ht="12.75" customHeight="1" x14ac:dyDescent="0.2">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1:26" ht="12.75" customHeight="1" x14ac:dyDescent="0.2">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1:26" ht="12.75" customHeight="1" x14ac:dyDescent="0.2">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1:26" ht="12.75" customHeight="1" x14ac:dyDescent="0.2">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1:26" ht="12.75" customHeight="1" x14ac:dyDescent="0.2">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1:26" ht="12.75" customHeight="1" x14ac:dyDescent="0.2">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1:26" ht="12.75" customHeight="1" x14ac:dyDescent="0.2">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1:26" ht="12.75" customHeight="1" x14ac:dyDescent="0.2">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1:26" ht="12.75" customHeight="1" x14ac:dyDescent="0.2">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1:26" ht="12.75" customHeight="1" x14ac:dyDescent="0.2">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1:26" ht="12.75" customHeight="1" x14ac:dyDescent="0.2">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1:26" ht="12.75" customHeight="1" x14ac:dyDescent="0.2">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1:26" ht="12.75" customHeight="1" x14ac:dyDescent="0.2">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1:26" ht="12.75" customHeight="1" x14ac:dyDescent="0.2">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1:26" ht="12.75" customHeight="1" x14ac:dyDescent="0.2">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1:26" ht="12.75" customHeight="1" x14ac:dyDescent="0.2">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1:26" ht="12.75" customHeight="1" x14ac:dyDescent="0.2">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1:26" ht="12.75" customHeight="1" x14ac:dyDescent="0.2">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1:26" ht="12.75" customHeight="1" x14ac:dyDescent="0.2">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1:26" ht="12.75" customHeight="1" x14ac:dyDescent="0.2">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1:26" ht="12.75" customHeight="1" x14ac:dyDescent="0.2">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1:26" ht="12.75" customHeight="1" x14ac:dyDescent="0.2">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1:26" ht="12.75" customHeight="1" x14ac:dyDescent="0.2">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1:26" ht="12.75" customHeight="1" x14ac:dyDescent="0.2">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1:26" ht="12.75" customHeight="1" x14ac:dyDescent="0.2">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1:26" ht="12.75" customHeight="1" x14ac:dyDescent="0.2">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1:26" ht="12.75" customHeight="1" x14ac:dyDescent="0.2">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1:26" ht="12.75" customHeight="1" x14ac:dyDescent="0.2">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1:26" ht="12.75" customHeight="1" x14ac:dyDescent="0.2">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1:26" ht="12.75" customHeight="1" x14ac:dyDescent="0.2">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1:26" ht="12.75" customHeight="1" x14ac:dyDescent="0.2">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1:26" ht="12.75" customHeight="1" x14ac:dyDescent="0.2">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1:26" ht="12.75" customHeight="1" x14ac:dyDescent="0.2">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1:26" ht="12.75" customHeight="1" x14ac:dyDescent="0.2">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1:26" ht="12.75" customHeight="1" x14ac:dyDescent="0.2">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1:26" ht="12.75" customHeight="1" x14ac:dyDescent="0.2">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1:26" ht="12.75" customHeight="1" x14ac:dyDescent="0.2">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1:26" ht="12.75" customHeight="1" x14ac:dyDescent="0.2">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1:26" ht="12.75" customHeight="1" x14ac:dyDescent="0.2">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1:26" ht="12.75" customHeight="1" x14ac:dyDescent="0.2">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1:26" ht="12.75" customHeight="1" x14ac:dyDescent="0.2">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1:26" ht="12.75" customHeight="1" x14ac:dyDescent="0.2">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1:26" ht="12.75" customHeight="1" x14ac:dyDescent="0.2">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1:26" ht="12.75" customHeight="1" x14ac:dyDescent="0.2">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1:26" ht="12.75" customHeight="1" x14ac:dyDescent="0.2">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1:26" ht="12.75" customHeight="1" x14ac:dyDescent="0.2">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1:26" ht="12.75" customHeight="1" x14ac:dyDescent="0.2">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1:26" ht="12.75" customHeight="1" x14ac:dyDescent="0.2">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1:26" ht="12.75" customHeight="1" x14ac:dyDescent="0.2">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1:26" ht="12.75" customHeight="1" x14ac:dyDescent="0.2">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1:26" ht="12.75" customHeight="1" x14ac:dyDescent="0.2">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1:26" ht="12.75" customHeight="1" x14ac:dyDescent="0.2">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1:26" ht="12.75" customHeight="1" x14ac:dyDescent="0.2">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1:26" ht="12.75" customHeight="1" x14ac:dyDescent="0.2">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1:26" ht="12.75" customHeight="1" x14ac:dyDescent="0.2">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1:26" ht="12.75" customHeight="1" x14ac:dyDescent="0.2">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1:26" ht="12.75" customHeight="1" x14ac:dyDescent="0.2">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1:26" ht="12.75" customHeight="1" x14ac:dyDescent="0.2">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1:26" ht="12.75" customHeight="1" x14ac:dyDescent="0.2">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1:26" ht="12.75" customHeight="1" x14ac:dyDescent="0.2">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1:26" ht="12.75" customHeight="1" x14ac:dyDescent="0.2">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1:26" ht="12.75" customHeight="1" x14ac:dyDescent="0.2">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1:26" ht="12.75" customHeight="1" x14ac:dyDescent="0.2">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1:26" ht="12.75" customHeight="1" x14ac:dyDescent="0.2">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1:26" ht="12.75" customHeight="1" x14ac:dyDescent="0.2">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1:26" ht="12.75" customHeight="1" x14ac:dyDescent="0.2">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1:26" ht="12.75" customHeight="1" x14ac:dyDescent="0.2">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1:26" ht="12.75" customHeight="1" x14ac:dyDescent="0.2">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1:26" ht="12.75" customHeight="1" x14ac:dyDescent="0.2">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1:26" ht="12.75" customHeight="1" x14ac:dyDescent="0.2">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1:26" ht="12.75" customHeight="1" x14ac:dyDescent="0.2">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1:26" ht="12.75" customHeight="1" x14ac:dyDescent="0.2">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1:26" ht="12.75" customHeight="1" x14ac:dyDescent="0.2">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1:26" ht="12.75" customHeight="1" x14ac:dyDescent="0.2">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1:26" ht="12.75" customHeight="1" x14ac:dyDescent="0.2">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1:26" ht="12.75" customHeight="1" x14ac:dyDescent="0.2">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1:26" ht="12.75" customHeight="1" x14ac:dyDescent="0.2">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1:26" ht="12.75" customHeight="1" x14ac:dyDescent="0.2">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1:26" ht="12.75" customHeight="1" x14ac:dyDescent="0.2">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1:26" ht="12.75" customHeight="1" x14ac:dyDescent="0.2">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1:26" ht="12.75" customHeight="1" x14ac:dyDescent="0.2">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1:26" ht="12.75" customHeight="1" x14ac:dyDescent="0.2">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1:26" ht="12.75" customHeight="1" x14ac:dyDescent="0.2">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1:26" ht="12.75" customHeight="1" x14ac:dyDescent="0.2">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1:26" ht="12.75" customHeight="1" x14ac:dyDescent="0.2">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1:26" ht="12.75" customHeight="1" x14ac:dyDescent="0.2">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1:26" ht="12.75" customHeight="1" x14ac:dyDescent="0.2">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1:26" ht="12.75" customHeight="1" x14ac:dyDescent="0.2">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1:26" ht="12.75" customHeight="1" x14ac:dyDescent="0.2">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1:26" ht="12.75" customHeight="1" x14ac:dyDescent="0.2">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1:26" ht="12.75" customHeight="1" x14ac:dyDescent="0.2">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1:26" ht="12.75" customHeight="1" x14ac:dyDescent="0.2">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1:26" ht="12.75" customHeight="1" x14ac:dyDescent="0.2">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1:26" ht="12.75" customHeight="1" x14ac:dyDescent="0.2">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1:26" ht="12.75" customHeight="1" x14ac:dyDescent="0.2">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1:26" ht="12.75" customHeight="1" x14ac:dyDescent="0.2">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1:26" ht="12.75" customHeight="1" x14ac:dyDescent="0.2">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1:26" ht="12.75" customHeight="1" x14ac:dyDescent="0.2">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1:26" ht="12.75" customHeight="1" x14ac:dyDescent="0.2">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1:26" ht="12.75" customHeight="1" x14ac:dyDescent="0.2">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1:26" ht="12.75" customHeight="1" x14ac:dyDescent="0.2">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1:26" ht="12.75" customHeight="1" x14ac:dyDescent="0.2">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1:26" ht="12.75" customHeight="1" x14ac:dyDescent="0.2">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1:26" ht="12.75" customHeight="1" x14ac:dyDescent="0.2">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1:26" ht="12.75" customHeight="1" x14ac:dyDescent="0.2">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1:26" ht="12.75" customHeight="1" x14ac:dyDescent="0.2">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1:26" ht="12.75" customHeight="1" x14ac:dyDescent="0.2">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1:26" ht="12.75" customHeight="1" x14ac:dyDescent="0.2">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1:26" ht="12.75" customHeight="1" x14ac:dyDescent="0.2">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1:26" ht="12.75" customHeight="1" x14ac:dyDescent="0.2">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1:26" ht="12.75" customHeight="1" x14ac:dyDescent="0.2">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1:26" ht="12.75" customHeight="1" x14ac:dyDescent="0.2">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1:26" ht="12.75" customHeight="1" x14ac:dyDescent="0.2">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1:26" ht="12.75" customHeight="1" x14ac:dyDescent="0.2">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1:26" ht="12.75" customHeight="1" x14ac:dyDescent="0.2">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1:26" ht="12.75" customHeight="1" x14ac:dyDescent="0.2">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1:26" ht="12.75" customHeight="1" x14ac:dyDescent="0.2">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1:26" ht="12.75" customHeight="1" x14ac:dyDescent="0.2">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1:26" ht="12.75" customHeight="1" x14ac:dyDescent="0.2">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1:26" ht="12.75" customHeight="1" x14ac:dyDescent="0.2">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1:26" ht="12.75" customHeight="1" x14ac:dyDescent="0.2">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1:26" ht="12.75" customHeight="1" x14ac:dyDescent="0.2">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1:26" ht="12.75" customHeight="1" x14ac:dyDescent="0.2">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1:26" ht="12.75" customHeight="1" x14ac:dyDescent="0.2">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1:26" ht="12.75" customHeight="1" x14ac:dyDescent="0.2">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1:26" ht="12.75" customHeight="1" x14ac:dyDescent="0.2">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1:26" ht="12.75" customHeight="1" x14ac:dyDescent="0.2">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1:26" ht="12.75" customHeight="1" x14ac:dyDescent="0.2">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1:26" ht="12.75" customHeight="1" x14ac:dyDescent="0.2">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1:26" ht="12.75" customHeight="1" x14ac:dyDescent="0.2">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1:26" ht="12.75" customHeight="1" x14ac:dyDescent="0.2">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1:26" ht="12.75" customHeight="1" x14ac:dyDescent="0.2">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1:26" ht="12.75" customHeight="1" x14ac:dyDescent="0.2">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1:26" ht="12.75" customHeight="1" x14ac:dyDescent="0.2">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1:26" ht="12.75" customHeight="1" x14ac:dyDescent="0.2">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1:26" ht="12.75" customHeight="1" x14ac:dyDescent="0.2">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1:26" ht="12.75" customHeight="1" x14ac:dyDescent="0.2">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1:26" ht="12.75" customHeight="1" x14ac:dyDescent="0.2">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1:26" ht="12.75" customHeight="1" x14ac:dyDescent="0.2">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1:26" ht="12.75" customHeight="1" x14ac:dyDescent="0.2">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1:26" ht="12.75" customHeight="1" x14ac:dyDescent="0.2">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1:26" ht="12.75" customHeight="1" x14ac:dyDescent="0.2">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1:26" ht="12.75" customHeight="1" x14ac:dyDescent="0.2">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1:26" ht="12.75" customHeight="1" x14ac:dyDescent="0.2">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1:26" ht="12.75" customHeight="1" x14ac:dyDescent="0.2">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1:26" ht="12.75" customHeight="1" x14ac:dyDescent="0.2">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1:26" ht="12.75" customHeight="1" x14ac:dyDescent="0.2">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1:26" ht="12.75" customHeight="1" x14ac:dyDescent="0.2">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1:26" ht="12.75" customHeight="1" x14ac:dyDescent="0.2">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1:26" ht="12.75" customHeight="1" x14ac:dyDescent="0.2">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1:26" ht="12.75" customHeight="1" x14ac:dyDescent="0.2">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1:26" ht="12.75" customHeight="1" x14ac:dyDescent="0.2">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1:26" ht="12.75" customHeight="1" x14ac:dyDescent="0.2">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1:26" ht="12.75" customHeight="1" x14ac:dyDescent="0.2">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1:26" ht="12.75" customHeight="1" x14ac:dyDescent="0.2">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1:26" ht="12.75" customHeight="1" x14ac:dyDescent="0.2">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1:26" ht="12.75" customHeight="1" x14ac:dyDescent="0.2">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1:26" ht="12.75" customHeight="1" x14ac:dyDescent="0.2">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1:26" ht="12.75" customHeight="1" x14ac:dyDescent="0.2">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1:26" ht="12.75" customHeight="1" x14ac:dyDescent="0.2">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1:26" ht="12.75" customHeight="1" x14ac:dyDescent="0.2">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1:26" ht="12.75" customHeight="1" x14ac:dyDescent="0.2">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1:26" ht="12.75" customHeight="1" x14ac:dyDescent="0.2">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1:26" ht="12.75" customHeight="1" x14ac:dyDescent="0.2">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1:26" ht="12.75" customHeight="1" x14ac:dyDescent="0.2">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1:26" ht="12.75" customHeight="1" x14ac:dyDescent="0.2">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1:26" ht="12.75" customHeight="1" x14ac:dyDescent="0.2">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1:26" ht="12.75" customHeight="1" x14ac:dyDescent="0.2">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1:26" ht="12.75" customHeight="1" x14ac:dyDescent="0.2">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1:26" ht="12.75" customHeight="1" x14ac:dyDescent="0.2">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1:26" ht="12.75" customHeight="1" x14ac:dyDescent="0.2">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1:26" ht="12.75" customHeight="1" x14ac:dyDescent="0.2">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1:26" ht="12.75" customHeight="1" x14ac:dyDescent="0.2">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1:26" ht="12.75" customHeight="1" x14ac:dyDescent="0.2">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1:26" ht="12.75" customHeight="1" x14ac:dyDescent="0.2">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1:26" ht="12.75" customHeight="1" x14ac:dyDescent="0.2">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1:26" ht="12.75" customHeight="1" x14ac:dyDescent="0.2">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1:26" ht="12.75" customHeight="1" x14ac:dyDescent="0.2">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1:26" ht="12.75" customHeight="1" x14ac:dyDescent="0.2">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1:26" ht="12.75" customHeight="1" x14ac:dyDescent="0.2">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1:26" ht="12.75" customHeight="1" x14ac:dyDescent="0.2">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1:26" ht="12.75" customHeight="1" x14ac:dyDescent="0.2">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1:26" ht="12.75" customHeight="1" x14ac:dyDescent="0.2">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1:26" ht="12.75" customHeight="1" x14ac:dyDescent="0.2">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1:26" ht="12.75" customHeight="1" x14ac:dyDescent="0.2">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1:26" ht="12.75" customHeight="1" x14ac:dyDescent="0.2">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1:26" ht="12.75" customHeight="1" x14ac:dyDescent="0.2">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1:26" ht="12.75" customHeight="1" x14ac:dyDescent="0.2">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1:26" ht="12.75" customHeight="1" x14ac:dyDescent="0.2">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1:26" ht="12.75" customHeight="1" x14ac:dyDescent="0.2">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1:26" ht="12.75" customHeight="1" x14ac:dyDescent="0.2">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1:26" ht="12.75" customHeight="1" x14ac:dyDescent="0.2">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1:26" ht="12.75" customHeight="1" x14ac:dyDescent="0.2">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1:26" ht="12.75" customHeight="1" x14ac:dyDescent="0.2">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1:26" ht="12.75" customHeight="1" x14ac:dyDescent="0.2">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1:26" ht="12.75" customHeight="1" x14ac:dyDescent="0.2">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1:26" ht="12.75" customHeight="1" x14ac:dyDescent="0.2">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1:26" ht="12.75" customHeight="1" x14ac:dyDescent="0.2">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1:26" ht="12.75" customHeight="1" x14ac:dyDescent="0.2">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1:26" ht="12.75" customHeight="1" x14ac:dyDescent="0.2">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1:26" ht="12.75" customHeight="1" x14ac:dyDescent="0.2">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1:26" ht="12.75" customHeight="1" x14ac:dyDescent="0.2">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1:26" ht="12.75" customHeight="1" x14ac:dyDescent="0.2">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1:26" ht="12.75" customHeight="1" x14ac:dyDescent="0.2">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1:26" ht="12.75" customHeight="1" x14ac:dyDescent="0.2">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1:26" ht="12.75" customHeight="1" x14ac:dyDescent="0.2">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1:26" ht="12.75" customHeight="1" x14ac:dyDescent="0.2">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1:26" ht="12.75" customHeight="1" x14ac:dyDescent="0.2">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1:26" ht="12.75" customHeight="1" x14ac:dyDescent="0.2">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1:26" ht="12.75" customHeight="1" x14ac:dyDescent="0.2">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1:26" ht="12.75" customHeight="1" x14ac:dyDescent="0.2">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1:26" ht="12.75" customHeight="1" x14ac:dyDescent="0.2">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1:26" ht="12.75" customHeight="1" x14ac:dyDescent="0.2">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1:26" ht="12.75" customHeight="1" x14ac:dyDescent="0.2">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1:26" ht="12.75" customHeight="1" x14ac:dyDescent="0.2">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1:26" ht="12.75" customHeight="1" x14ac:dyDescent="0.2">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1:26" ht="12.75" customHeight="1" x14ac:dyDescent="0.2">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1:26" ht="12.75" customHeight="1" x14ac:dyDescent="0.2">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1:26" ht="12.75" customHeight="1" x14ac:dyDescent="0.2">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1:26" ht="12.75" customHeight="1" x14ac:dyDescent="0.2">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1:26" ht="12.75" customHeight="1" x14ac:dyDescent="0.2">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1:26" ht="12.75" customHeight="1" x14ac:dyDescent="0.2">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1:26" ht="12.75" customHeight="1" x14ac:dyDescent="0.2">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1:26" ht="12.75" customHeight="1" x14ac:dyDescent="0.2">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1:26" ht="12.75" customHeight="1" x14ac:dyDescent="0.2">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1:26" ht="12.75" customHeight="1" x14ac:dyDescent="0.2">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1:26" ht="12.75" customHeight="1" x14ac:dyDescent="0.2">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1:26" ht="12.75" customHeight="1" x14ac:dyDescent="0.2">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1:26" ht="12.75" customHeight="1" x14ac:dyDescent="0.2">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1:26" ht="12.75" customHeight="1" x14ac:dyDescent="0.2">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1:26" ht="12.75" customHeight="1" x14ac:dyDescent="0.2">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1:26" ht="12.75" customHeight="1" x14ac:dyDescent="0.2">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1:26" ht="12.75" customHeight="1" x14ac:dyDescent="0.2">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1:26" ht="12.75" customHeight="1" x14ac:dyDescent="0.2">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1:26" ht="12.75" customHeight="1" x14ac:dyDescent="0.2">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1:26" ht="12.75" customHeight="1" x14ac:dyDescent="0.2">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1:26" ht="12.75" customHeight="1" x14ac:dyDescent="0.2">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1:26" ht="12.75" customHeight="1" x14ac:dyDescent="0.2">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1:26" ht="12.75" customHeight="1" x14ac:dyDescent="0.2">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1:26" ht="12.75" customHeight="1" x14ac:dyDescent="0.2">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1:26" ht="12.75" customHeight="1" x14ac:dyDescent="0.2">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1:26" ht="12.75" customHeight="1" x14ac:dyDescent="0.2">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1:26" ht="12.75" customHeight="1" x14ac:dyDescent="0.2">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1:26" ht="12.75" customHeight="1" x14ac:dyDescent="0.2">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1:26" ht="12.75" customHeight="1" x14ac:dyDescent="0.2">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1:26" ht="12.75" customHeight="1" x14ac:dyDescent="0.2">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1:26" ht="12.75" customHeight="1" x14ac:dyDescent="0.2">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1:26" ht="12.75" customHeight="1" x14ac:dyDescent="0.2">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1:26" ht="12.75" customHeight="1" x14ac:dyDescent="0.2">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1:26" ht="12.75" customHeight="1" x14ac:dyDescent="0.2">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1:26" ht="12.75" customHeight="1" x14ac:dyDescent="0.2">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1:26" ht="12.75" customHeight="1" x14ac:dyDescent="0.2">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1:26" ht="12.75" customHeight="1" x14ac:dyDescent="0.2">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1:26" ht="12.75" customHeight="1" x14ac:dyDescent="0.2">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1:26" ht="12.75" customHeight="1" x14ac:dyDescent="0.2">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1:26" ht="12.75" customHeight="1" x14ac:dyDescent="0.2">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1:26" ht="12.75" customHeight="1" x14ac:dyDescent="0.2">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1:26" ht="12.75" customHeight="1" x14ac:dyDescent="0.2">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1:26" ht="12.75" customHeight="1" x14ac:dyDescent="0.2">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1:26" ht="12.75" customHeight="1" x14ac:dyDescent="0.2">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1:26" ht="12.75" customHeight="1" x14ac:dyDescent="0.2">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1:26" ht="12.75" customHeight="1" x14ac:dyDescent="0.2">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1:26" ht="12.75" customHeight="1" x14ac:dyDescent="0.2">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1:26" ht="12.75" customHeight="1" x14ac:dyDescent="0.2">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1:26" ht="12.75" customHeight="1" x14ac:dyDescent="0.2">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1:26" ht="12.75" customHeight="1" x14ac:dyDescent="0.2">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1:26" ht="12.75" customHeight="1" x14ac:dyDescent="0.2">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1:26" ht="12.75" customHeight="1" x14ac:dyDescent="0.2">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1:26" ht="12.75" customHeight="1" x14ac:dyDescent="0.2">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1:26" ht="12.75" customHeight="1" x14ac:dyDescent="0.2">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1:26" ht="12.75" customHeight="1" x14ac:dyDescent="0.2">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1:26" ht="12.75" customHeight="1" x14ac:dyDescent="0.2">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1:26" ht="12.75" customHeight="1" x14ac:dyDescent="0.2">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1:26" ht="12.75" customHeight="1" x14ac:dyDescent="0.2">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1:26" ht="12.75" customHeight="1" x14ac:dyDescent="0.2">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1:26" ht="12.75" customHeight="1" x14ac:dyDescent="0.2">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1:26" ht="12.75" customHeight="1" x14ac:dyDescent="0.2">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1:26" ht="12.75" customHeight="1" x14ac:dyDescent="0.2">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1:26" ht="12.75" customHeight="1" x14ac:dyDescent="0.2">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1:26" ht="12.75" customHeight="1" x14ac:dyDescent="0.2">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1:26" ht="12.75" customHeight="1" x14ac:dyDescent="0.2">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1:26" ht="12.75" customHeight="1" x14ac:dyDescent="0.2">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1:26" ht="12.75" customHeight="1" x14ac:dyDescent="0.2">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1:26" ht="12.75" customHeight="1" x14ac:dyDescent="0.2">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1:26" ht="12.75" customHeight="1" x14ac:dyDescent="0.2">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1:26" ht="12.75" customHeight="1" x14ac:dyDescent="0.2">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1:26" ht="12.75" customHeight="1" x14ac:dyDescent="0.2">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1:26" ht="12.75" customHeight="1" x14ac:dyDescent="0.2">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1:26" ht="12.75" customHeight="1" x14ac:dyDescent="0.2">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1:26" ht="12.75" customHeight="1" x14ac:dyDescent="0.2">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1:26" ht="12.75" customHeight="1" x14ac:dyDescent="0.2">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1:26" ht="12.75" customHeight="1" x14ac:dyDescent="0.2">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1:26" ht="12.75" customHeight="1" x14ac:dyDescent="0.2">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1:26" ht="12.75" customHeight="1" x14ac:dyDescent="0.2">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1:26" ht="12.75" customHeight="1" x14ac:dyDescent="0.2">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1:26" ht="12.75" customHeight="1" x14ac:dyDescent="0.2">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1:26" ht="12.75" customHeight="1" x14ac:dyDescent="0.2">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1:26" ht="12.75" customHeight="1" x14ac:dyDescent="0.2">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1:26" ht="12.75" customHeight="1" x14ac:dyDescent="0.2">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1:26" ht="12.75" customHeight="1" x14ac:dyDescent="0.2">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1:26" ht="12.75" customHeight="1" x14ac:dyDescent="0.2">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1:26" ht="12.75" customHeight="1" x14ac:dyDescent="0.2">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1:26" ht="12.75" customHeight="1" x14ac:dyDescent="0.2">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1:26" ht="12.75" customHeight="1" x14ac:dyDescent="0.2">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1:26" ht="12.75" customHeight="1" x14ac:dyDescent="0.2">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1:26" ht="12.75" customHeight="1" x14ac:dyDescent="0.2">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1:26" ht="12.75" customHeight="1" x14ac:dyDescent="0.2">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1:26" ht="12.75" customHeight="1" x14ac:dyDescent="0.2">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1:26" ht="12.75" customHeight="1" x14ac:dyDescent="0.2">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1:26" ht="12.75" customHeight="1" x14ac:dyDescent="0.2">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1:26" ht="12.75" customHeight="1" x14ac:dyDescent="0.2">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1:26" ht="12.75" customHeight="1" x14ac:dyDescent="0.2">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1:26" ht="12.75" customHeight="1" x14ac:dyDescent="0.2">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1:26" ht="12.75" customHeight="1" x14ac:dyDescent="0.2">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1:26" ht="12.75" customHeight="1" x14ac:dyDescent="0.2">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1:26" ht="12.75" customHeight="1" x14ac:dyDescent="0.2">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1:26" ht="12.75" customHeight="1" x14ac:dyDescent="0.2">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1:26" ht="12.75" customHeight="1" x14ac:dyDescent="0.2">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1:26" ht="12.75" customHeight="1" x14ac:dyDescent="0.2">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1:26" ht="12.75" customHeight="1" x14ac:dyDescent="0.2">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1:26" ht="12.75" customHeight="1" x14ac:dyDescent="0.2">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1:26" ht="12.75" customHeight="1" x14ac:dyDescent="0.2">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1:26" ht="12.75" customHeight="1" x14ac:dyDescent="0.2">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1:26" ht="12.75" customHeight="1" x14ac:dyDescent="0.2">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1:26" ht="12.75" customHeight="1" x14ac:dyDescent="0.2">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1:26" ht="12.75" customHeight="1" x14ac:dyDescent="0.2">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1:26" ht="12.75" customHeight="1" x14ac:dyDescent="0.2">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1:26" ht="12.75" customHeight="1" x14ac:dyDescent="0.2">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1:26" ht="12.75" customHeight="1" x14ac:dyDescent="0.2">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1:26" ht="12.75" customHeight="1" x14ac:dyDescent="0.2">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1:26" ht="12.75" customHeight="1" x14ac:dyDescent="0.2">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1:26" ht="12.75" customHeight="1" x14ac:dyDescent="0.2">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1:26" ht="12.75" customHeight="1" x14ac:dyDescent="0.2">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1:26" ht="12.75" customHeight="1" x14ac:dyDescent="0.2">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1:26" ht="12.75" customHeight="1" x14ac:dyDescent="0.2">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1:26" ht="12.75" customHeight="1" x14ac:dyDescent="0.2">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1:26" ht="12.75" customHeight="1" x14ac:dyDescent="0.2">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1:26" ht="12.75" customHeight="1" x14ac:dyDescent="0.2">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1:26" ht="12.75" customHeight="1" x14ac:dyDescent="0.2">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1:26" ht="12.75" customHeight="1" x14ac:dyDescent="0.2">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1:26" ht="12.75" customHeight="1" x14ac:dyDescent="0.2">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1:26" ht="12.75" customHeight="1" x14ac:dyDescent="0.2">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1:26" ht="12.75" customHeight="1" x14ac:dyDescent="0.2">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1:26" ht="12.75" customHeight="1" x14ac:dyDescent="0.2">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1:26" ht="12.75" customHeight="1" x14ac:dyDescent="0.2">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1:26" ht="12.75" customHeight="1" x14ac:dyDescent="0.2">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1:26" ht="12.75" customHeight="1" x14ac:dyDescent="0.2">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1:26" ht="12.75" customHeight="1" x14ac:dyDescent="0.2">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1:26" ht="12.75" customHeight="1" x14ac:dyDescent="0.2">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1:26" ht="12.75" customHeight="1" x14ac:dyDescent="0.2">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1:26" ht="12.75" customHeight="1" x14ac:dyDescent="0.2">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1:26" ht="12.75" customHeight="1" x14ac:dyDescent="0.2">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1:26" ht="12.75" customHeight="1" x14ac:dyDescent="0.2">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1:26" ht="12.75" customHeight="1" x14ac:dyDescent="0.2">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1:26" ht="12.75" customHeight="1" x14ac:dyDescent="0.2">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1:26" ht="12.75" customHeight="1" x14ac:dyDescent="0.2">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1:26" ht="12.75" customHeight="1" x14ac:dyDescent="0.2">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1:26" ht="12.75" customHeight="1" x14ac:dyDescent="0.2">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1:26" ht="12.75" customHeight="1" x14ac:dyDescent="0.2">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1:26" ht="12.75" customHeight="1" x14ac:dyDescent="0.2">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1:26" ht="12.75" customHeight="1" x14ac:dyDescent="0.2">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1:26" ht="12.75" customHeight="1" x14ac:dyDescent="0.2">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1:26" ht="12.75" customHeight="1" x14ac:dyDescent="0.2">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1:26" ht="12.75" customHeight="1" x14ac:dyDescent="0.2">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1:26" ht="12.75" customHeight="1" x14ac:dyDescent="0.2">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1:26" ht="12.75" customHeight="1" x14ac:dyDescent="0.2">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1:26" ht="12.75" customHeight="1" x14ac:dyDescent="0.2">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1:26" ht="12.75" customHeight="1" x14ac:dyDescent="0.2">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1:26" ht="12.75" customHeight="1" x14ac:dyDescent="0.2">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1:26" ht="12.75" customHeight="1" x14ac:dyDescent="0.2">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1:26" ht="12.75" customHeight="1" x14ac:dyDescent="0.2">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1:26" ht="12.75" customHeight="1" x14ac:dyDescent="0.2">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1:26" ht="12.75" customHeight="1" x14ac:dyDescent="0.2">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1:26" ht="12.75" customHeight="1" x14ac:dyDescent="0.2">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1:26" ht="12.75" customHeight="1" x14ac:dyDescent="0.2">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1:26" ht="12.75" customHeight="1" x14ac:dyDescent="0.2">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1:26" ht="12.75" customHeight="1" x14ac:dyDescent="0.2">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1:26" ht="12.75" customHeight="1" x14ac:dyDescent="0.2">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1:26" ht="12.75" customHeight="1" x14ac:dyDescent="0.2">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1:26" ht="12.75" customHeight="1" x14ac:dyDescent="0.2">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1:26" ht="12.75" customHeight="1" x14ac:dyDescent="0.2">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1:26" ht="12.75" customHeight="1" x14ac:dyDescent="0.2">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1:26" ht="12.75" customHeight="1" x14ac:dyDescent="0.2">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1:26" ht="12.75" customHeight="1" x14ac:dyDescent="0.2">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1:26" ht="12.75" customHeight="1" x14ac:dyDescent="0.2">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1:26" ht="12.75" customHeight="1" x14ac:dyDescent="0.2">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1:26" ht="12.75" customHeight="1" x14ac:dyDescent="0.2">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1:26" ht="12.75" customHeight="1" x14ac:dyDescent="0.2">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1:26" ht="12.75" customHeight="1" x14ac:dyDescent="0.2">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1:26" ht="12.75" customHeight="1" x14ac:dyDescent="0.2">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1:26" ht="12.75" customHeight="1" x14ac:dyDescent="0.2">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1:26" ht="12.75" customHeight="1" x14ac:dyDescent="0.2">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1:26" ht="12.75" customHeight="1" x14ac:dyDescent="0.2">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1:26" ht="12.75" customHeight="1" x14ac:dyDescent="0.2">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1:26" ht="12.75" customHeight="1" x14ac:dyDescent="0.2">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1:26" ht="12.75" customHeight="1" x14ac:dyDescent="0.2">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1:26" ht="12.75" customHeight="1" x14ac:dyDescent="0.2">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1:26" ht="12.75" customHeight="1" x14ac:dyDescent="0.2">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1:26" ht="12.75" customHeight="1" x14ac:dyDescent="0.2">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1:26" ht="12.75" customHeight="1" x14ac:dyDescent="0.2">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1:26" ht="12.75" customHeight="1" x14ac:dyDescent="0.2">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1:26" ht="12.75" customHeight="1" x14ac:dyDescent="0.2">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1:26" ht="12.75" customHeight="1" x14ac:dyDescent="0.2">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1:26" ht="12.75" customHeight="1" x14ac:dyDescent="0.2">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1:26" ht="12.75" customHeight="1" x14ac:dyDescent="0.2">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1:26" ht="12.75" customHeight="1" x14ac:dyDescent="0.2">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1:26" ht="12.75" customHeight="1" x14ac:dyDescent="0.2">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1:26" ht="12.75" customHeight="1" x14ac:dyDescent="0.2">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1:26" ht="12.75" customHeight="1" x14ac:dyDescent="0.2">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1:26" ht="12.75" customHeight="1" x14ac:dyDescent="0.2">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1:26" ht="12.75" customHeight="1" x14ac:dyDescent="0.2">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1:26" ht="12.75" customHeight="1" x14ac:dyDescent="0.2">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1:26" ht="12.75" customHeight="1" x14ac:dyDescent="0.2">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1:26" ht="12.75" customHeight="1" x14ac:dyDescent="0.2">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1:26" ht="12.75" customHeight="1" x14ac:dyDescent="0.2">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1:26" ht="12.75" customHeight="1" x14ac:dyDescent="0.2">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1:26" ht="12.75" customHeight="1" x14ac:dyDescent="0.2">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1:26" ht="12.75" customHeight="1" x14ac:dyDescent="0.2">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1:26" ht="12.75" customHeight="1" x14ac:dyDescent="0.2">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1:26" ht="12.75" customHeight="1" x14ac:dyDescent="0.2">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1:26" ht="12.75" customHeight="1" x14ac:dyDescent="0.2">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1:26" ht="12.75" customHeight="1" x14ac:dyDescent="0.2">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1:26" ht="12.75" customHeight="1" x14ac:dyDescent="0.2">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1:26" ht="12.75" customHeight="1" x14ac:dyDescent="0.2">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1:26" ht="12.75" customHeight="1" x14ac:dyDescent="0.2">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1:26" ht="12.75" customHeight="1" x14ac:dyDescent="0.2">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1:26" ht="12.75" customHeight="1" x14ac:dyDescent="0.2">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1:26" ht="12.75" customHeight="1" x14ac:dyDescent="0.2">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1:26" ht="12.75" customHeight="1" x14ac:dyDescent="0.2">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1:26" ht="12.75" customHeight="1" x14ac:dyDescent="0.2">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1:26" ht="12.75" customHeight="1" x14ac:dyDescent="0.2">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1:26" ht="12.75" customHeight="1" x14ac:dyDescent="0.2">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1:26" ht="12.75" customHeight="1" x14ac:dyDescent="0.2">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1:26" ht="12.75" customHeight="1" x14ac:dyDescent="0.2">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1:26" ht="12.75" customHeight="1" x14ac:dyDescent="0.2">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1:26" ht="12.75" customHeight="1" x14ac:dyDescent="0.2">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1:26" ht="12.75" customHeight="1" x14ac:dyDescent="0.2">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1:26" ht="12.75" customHeight="1" x14ac:dyDescent="0.2">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1:26" ht="12.75" customHeight="1" x14ac:dyDescent="0.2">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1:26" ht="12.75" customHeight="1" x14ac:dyDescent="0.2">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1:26" ht="12.75" customHeight="1" x14ac:dyDescent="0.2">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1:26" ht="12.75" customHeight="1" x14ac:dyDescent="0.2">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1:26" ht="12.75" customHeight="1" x14ac:dyDescent="0.2">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1:26" ht="12.75" customHeight="1" x14ac:dyDescent="0.2">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1:26" ht="12.75" customHeight="1" x14ac:dyDescent="0.2">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1:26" ht="12.75" customHeight="1" x14ac:dyDescent="0.2">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1:26" ht="12.75" customHeight="1" x14ac:dyDescent="0.2">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1:26" ht="12.75" customHeight="1" x14ac:dyDescent="0.2">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1:26" ht="12.75" customHeight="1" x14ac:dyDescent="0.2">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1:26" ht="12.75" customHeight="1" x14ac:dyDescent="0.2">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1:26" ht="12.75" customHeight="1" x14ac:dyDescent="0.2">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1:26" ht="12.75" customHeight="1" x14ac:dyDescent="0.2">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1:26" ht="12.75" customHeight="1" x14ac:dyDescent="0.2">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1:26" ht="12.75" customHeight="1" x14ac:dyDescent="0.2">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1:26" ht="12.75" customHeight="1" x14ac:dyDescent="0.2">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1:26" ht="12.75" customHeight="1" x14ac:dyDescent="0.2">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1:26" ht="12.75" customHeight="1" x14ac:dyDescent="0.2">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1:26" ht="12.75" customHeight="1" x14ac:dyDescent="0.2">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1:26" ht="12.75" customHeight="1" x14ac:dyDescent="0.2">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1:26" ht="12.75" customHeight="1" x14ac:dyDescent="0.2">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1:26" ht="12.75" customHeight="1" x14ac:dyDescent="0.2">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1:26" ht="12.75" customHeight="1" x14ac:dyDescent="0.2">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1:26" ht="12.75" customHeight="1" x14ac:dyDescent="0.2">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1:26" ht="12.75" customHeight="1" x14ac:dyDescent="0.2">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1:26" ht="12.75" customHeight="1" x14ac:dyDescent="0.2">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1:26" ht="12.75" customHeight="1" x14ac:dyDescent="0.2">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1:26" ht="12.75" customHeight="1" x14ac:dyDescent="0.2">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1:26" ht="12.75" customHeight="1" x14ac:dyDescent="0.2">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1:26" ht="12.75" customHeight="1" x14ac:dyDescent="0.2">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1:26" ht="12.75" customHeight="1" x14ac:dyDescent="0.2">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1:26" ht="12.75" customHeight="1" x14ac:dyDescent="0.2">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1:26" ht="12.75" customHeight="1" x14ac:dyDescent="0.2">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1:26" ht="12.75" customHeight="1" x14ac:dyDescent="0.2">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1:26" ht="12.75" customHeight="1" x14ac:dyDescent="0.2">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1:26" ht="12.75" customHeight="1" x14ac:dyDescent="0.2">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1:26" ht="12.75" customHeight="1" x14ac:dyDescent="0.2">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1:26" ht="12.75" customHeight="1" x14ac:dyDescent="0.2">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1:26" ht="12.75" customHeight="1" x14ac:dyDescent="0.2">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1:26" ht="12.75" customHeight="1" x14ac:dyDescent="0.2">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1:26" ht="12.75" customHeight="1" x14ac:dyDescent="0.2">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1:26" ht="12.75" customHeight="1" x14ac:dyDescent="0.2">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1:26" ht="12.75" customHeight="1" x14ac:dyDescent="0.2">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1:26" ht="12.75" customHeight="1" x14ac:dyDescent="0.2">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1:26" ht="12.75" customHeight="1" x14ac:dyDescent="0.2">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1:26" ht="12.75" customHeight="1" x14ac:dyDescent="0.2">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1:26" ht="12.75" customHeight="1" x14ac:dyDescent="0.2">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1:26" ht="12.75" customHeight="1" x14ac:dyDescent="0.2">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1:26" ht="12.75" customHeight="1" x14ac:dyDescent="0.2">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1:26" ht="12.75" customHeight="1" x14ac:dyDescent="0.2">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1:26" ht="12.75" customHeight="1" x14ac:dyDescent="0.2">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1:26" ht="12.75" customHeight="1" x14ac:dyDescent="0.2">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1:26" ht="12.75" customHeight="1" x14ac:dyDescent="0.2">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1:26" ht="12.75" customHeight="1" x14ac:dyDescent="0.2">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1:26" ht="12.75" customHeight="1" x14ac:dyDescent="0.2">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1:26" ht="12.75" customHeight="1" x14ac:dyDescent="0.2">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1:26" ht="12.75" customHeight="1" x14ac:dyDescent="0.2">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1:26" ht="12.75" customHeight="1" x14ac:dyDescent="0.2">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1:26" ht="12.75" customHeight="1" x14ac:dyDescent="0.2">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1:26" ht="12.75" customHeight="1" x14ac:dyDescent="0.2">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1:26" ht="12.75" customHeight="1" x14ac:dyDescent="0.2">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1:26" ht="12.75" customHeight="1" x14ac:dyDescent="0.2">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1:26" ht="12.75" customHeight="1" x14ac:dyDescent="0.2">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1:26" ht="12.75" customHeight="1" x14ac:dyDescent="0.2">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1:26" ht="12.75" customHeight="1" x14ac:dyDescent="0.2">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1:26" ht="12.75" customHeight="1" x14ac:dyDescent="0.2">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1:26" ht="12.75" customHeight="1" x14ac:dyDescent="0.2">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1:26" ht="12.75" customHeight="1" x14ac:dyDescent="0.2">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1:26" ht="12.75" customHeight="1" x14ac:dyDescent="0.2">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1:26" ht="12.75" customHeight="1" x14ac:dyDescent="0.2">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1:26" ht="12.75" customHeight="1" x14ac:dyDescent="0.2">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1:26" ht="12.75" customHeight="1" x14ac:dyDescent="0.2">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1:26" ht="12.75" customHeight="1" x14ac:dyDescent="0.2">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1:26" ht="12.75" customHeight="1" x14ac:dyDescent="0.2">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1:26" ht="12.75" customHeight="1" x14ac:dyDescent="0.2">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1:26" ht="12.75" customHeight="1" x14ac:dyDescent="0.2">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1:26" ht="12.75" customHeight="1" x14ac:dyDescent="0.2">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1:26" ht="12.75" customHeight="1" x14ac:dyDescent="0.2">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1:26" ht="12.75" customHeight="1" x14ac:dyDescent="0.2">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1:26" ht="12.75" customHeight="1" x14ac:dyDescent="0.2">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1:26" ht="12.75" customHeight="1" x14ac:dyDescent="0.2">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1:26" ht="12.75" customHeight="1" x14ac:dyDescent="0.2">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1:26" ht="12.75" customHeight="1" x14ac:dyDescent="0.2">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1:26" ht="12.75" customHeight="1" x14ac:dyDescent="0.2">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1:26" ht="12.75" customHeight="1" x14ac:dyDescent="0.2">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1:26" ht="12.75" customHeight="1" x14ac:dyDescent="0.2">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1:26" ht="12.75" customHeight="1" x14ac:dyDescent="0.2">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1:26" ht="12.75" customHeight="1" x14ac:dyDescent="0.2">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1:26" ht="12.75" customHeight="1" x14ac:dyDescent="0.2">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1:26" ht="12.75" customHeight="1" x14ac:dyDescent="0.2">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1:26" ht="12.75" customHeight="1" x14ac:dyDescent="0.2">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1:26" ht="12.75" customHeight="1" x14ac:dyDescent="0.2">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1:26" ht="12.75" customHeight="1" x14ac:dyDescent="0.2">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1:26" ht="12.75" customHeight="1" x14ac:dyDescent="0.2">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1:26" ht="12.75" customHeight="1" x14ac:dyDescent="0.2">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1:26" ht="12.75" customHeight="1" x14ac:dyDescent="0.2">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1:26" ht="12.75" customHeight="1" x14ac:dyDescent="0.2">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1:26" ht="12.75" customHeight="1" x14ac:dyDescent="0.2">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1:26" ht="12.75" customHeight="1" x14ac:dyDescent="0.2">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1:26" ht="12.75" customHeight="1" x14ac:dyDescent="0.2">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1:26" ht="12.75" customHeight="1" x14ac:dyDescent="0.2">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1:26" ht="12.75" customHeight="1" x14ac:dyDescent="0.2">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1:26" ht="12.75" customHeight="1" x14ac:dyDescent="0.2">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1:26" ht="12.75" customHeight="1" x14ac:dyDescent="0.2">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1:26" ht="12.75" customHeight="1" x14ac:dyDescent="0.2">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1:26" ht="12.75" customHeight="1" x14ac:dyDescent="0.2">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1:26" ht="12.75" customHeight="1" x14ac:dyDescent="0.2">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1:26" ht="12.75" customHeight="1" x14ac:dyDescent="0.2">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1:26" ht="12.75" customHeight="1" x14ac:dyDescent="0.2">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1:26" ht="12.75" customHeight="1" x14ac:dyDescent="0.2">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1:26" ht="12.75" customHeight="1" x14ac:dyDescent="0.2">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1:26" ht="12.75" customHeight="1" x14ac:dyDescent="0.2">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1:26" ht="12.75" customHeight="1" x14ac:dyDescent="0.2">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1:26" ht="12.75" customHeight="1" x14ac:dyDescent="0.2">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1:26" ht="12.75" customHeight="1" x14ac:dyDescent="0.2">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1:26" ht="12.75" customHeight="1" x14ac:dyDescent="0.2">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1:26" ht="12.75" customHeight="1" x14ac:dyDescent="0.2">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1:26" ht="12.75" customHeight="1" x14ac:dyDescent="0.2">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1:26" ht="12.75" customHeight="1" x14ac:dyDescent="0.2">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1:26" ht="12.75" customHeight="1" x14ac:dyDescent="0.2">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1:26" ht="12.75" customHeight="1" x14ac:dyDescent="0.2">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1:26" ht="12.75" customHeight="1" x14ac:dyDescent="0.2">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1:26" ht="12.75" customHeight="1" x14ac:dyDescent="0.2">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1:26" ht="12.75" customHeight="1" x14ac:dyDescent="0.2">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1:26" ht="12.75" customHeight="1" x14ac:dyDescent="0.2">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1:26" ht="12.75" customHeight="1" x14ac:dyDescent="0.2">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1:26" ht="12.75" customHeight="1" x14ac:dyDescent="0.2">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1:26" ht="12.75" customHeight="1" x14ac:dyDescent="0.2">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1:26" ht="12.75" customHeight="1" x14ac:dyDescent="0.2">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1:26" ht="12.75" customHeight="1" x14ac:dyDescent="0.2">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1:26" ht="12.75" customHeight="1" x14ac:dyDescent="0.2">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1:26" ht="12.75" customHeight="1" x14ac:dyDescent="0.2">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1:26" ht="12.75" customHeight="1" x14ac:dyDescent="0.2">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1:26" ht="12.75" customHeight="1" x14ac:dyDescent="0.2">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1:26" ht="12.75" customHeight="1" x14ac:dyDescent="0.2">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1:26" ht="12.75" customHeight="1" x14ac:dyDescent="0.2">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1:26" ht="12.75" customHeight="1" x14ac:dyDescent="0.2">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1:26" ht="12.75" customHeight="1" x14ac:dyDescent="0.2">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1:26" ht="12.75" customHeight="1" x14ac:dyDescent="0.2">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1:26" ht="12.75" customHeight="1" x14ac:dyDescent="0.2">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1:26" ht="12.75" customHeight="1" x14ac:dyDescent="0.2">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1:26" ht="12.75" customHeight="1" x14ac:dyDescent="0.2">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1:26" ht="12.75" customHeight="1" x14ac:dyDescent="0.2">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1:26" ht="12.75" customHeight="1" x14ac:dyDescent="0.2">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1:26" ht="12.75" customHeight="1" x14ac:dyDescent="0.2">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1:26" ht="12.75" customHeight="1" x14ac:dyDescent="0.2">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1:26" ht="12.75" customHeight="1" x14ac:dyDescent="0.2">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1:26" ht="12.75" customHeight="1" x14ac:dyDescent="0.2">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1:26" ht="12.75" customHeight="1" x14ac:dyDescent="0.2">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1:26" ht="12.75" customHeight="1" x14ac:dyDescent="0.2">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1:26" ht="12.75" customHeight="1" x14ac:dyDescent="0.2">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1:26" ht="12.75" customHeight="1" x14ac:dyDescent="0.2">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1:26" ht="12.75" customHeight="1" x14ac:dyDescent="0.2">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1:26" ht="12.75" customHeight="1" x14ac:dyDescent="0.2">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1:26" ht="12.75" customHeight="1" x14ac:dyDescent="0.2">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1:26" ht="12.75" customHeight="1" x14ac:dyDescent="0.2">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1:26" ht="12.75" customHeight="1" x14ac:dyDescent="0.2">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1:26" ht="12.75" customHeight="1" x14ac:dyDescent="0.2">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1:26" ht="12.75" customHeight="1" x14ac:dyDescent="0.2">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1:26" ht="12.75" customHeight="1" x14ac:dyDescent="0.2">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1:26" ht="12.75" customHeight="1" x14ac:dyDescent="0.2">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1:26" ht="12.75" customHeight="1" x14ac:dyDescent="0.2">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1:26" ht="12.75" customHeight="1" x14ac:dyDescent="0.2">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1:26" ht="12.75" customHeight="1" x14ac:dyDescent="0.2">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1:26" ht="12.75" customHeight="1" x14ac:dyDescent="0.2">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1:26" ht="12.75" customHeight="1" x14ac:dyDescent="0.2">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1:26" ht="12.75" customHeight="1" x14ac:dyDescent="0.2">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1:26" ht="12.75" customHeight="1" x14ac:dyDescent="0.2">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1:26" ht="12.75" customHeight="1" x14ac:dyDescent="0.2">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1:26" ht="12.75" customHeight="1" x14ac:dyDescent="0.2">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1:26" ht="12.75" customHeight="1" x14ac:dyDescent="0.2">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1:26" ht="12.75" customHeight="1" x14ac:dyDescent="0.2">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1:26" ht="12.75" customHeight="1" x14ac:dyDescent="0.2">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1:26" ht="12.75" customHeight="1" x14ac:dyDescent="0.2">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1:26" ht="12.75" customHeight="1" x14ac:dyDescent="0.2">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1:26" ht="12.75" customHeight="1" x14ac:dyDescent="0.2">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1:26" ht="12.75" customHeight="1" x14ac:dyDescent="0.2">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1:26" ht="12.75" customHeight="1" x14ac:dyDescent="0.2">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1:26" ht="12.75" customHeight="1" x14ac:dyDescent="0.2">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1:26" ht="12.75" customHeight="1" x14ac:dyDescent="0.2">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1:26" ht="12.75" customHeight="1" x14ac:dyDescent="0.2">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1:26" ht="12.75" customHeight="1" x14ac:dyDescent="0.2">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1:26" ht="12.75" customHeight="1" x14ac:dyDescent="0.2">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1:26" ht="12.75" customHeight="1" x14ac:dyDescent="0.2">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1:26" ht="12.75" customHeight="1" x14ac:dyDescent="0.2">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1:26" ht="12.75" customHeight="1" x14ac:dyDescent="0.2">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1:26" ht="12.75" customHeight="1" x14ac:dyDescent="0.2">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1:26" ht="12.75" customHeight="1" x14ac:dyDescent="0.2">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1:26" ht="12.75" customHeight="1" x14ac:dyDescent="0.2">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1:26" ht="12.75" customHeight="1" x14ac:dyDescent="0.2">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1:26" ht="12.75" customHeight="1" x14ac:dyDescent="0.2">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1:26" ht="12.75" customHeight="1" x14ac:dyDescent="0.2">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1:26" ht="12.75" customHeight="1" x14ac:dyDescent="0.2">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1:26" ht="12.75" customHeight="1" x14ac:dyDescent="0.2">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1:26" ht="12.75" customHeight="1" x14ac:dyDescent="0.2">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1:26" ht="12.75" customHeight="1" x14ac:dyDescent="0.2">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1:26" ht="12.75" customHeight="1" x14ac:dyDescent="0.2">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1:26" ht="12.75" customHeight="1" x14ac:dyDescent="0.2">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1:26" ht="12.75" customHeight="1" x14ac:dyDescent="0.2">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1:26" ht="12.75" customHeight="1" x14ac:dyDescent="0.2">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1:26" ht="12.75" customHeight="1" x14ac:dyDescent="0.2">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1:26" ht="12.75" customHeight="1" x14ac:dyDescent="0.2">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1:26" ht="12.75" customHeight="1" x14ac:dyDescent="0.2">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1:26" ht="12.75" customHeight="1" x14ac:dyDescent="0.2">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1:26" ht="12.75" customHeight="1" x14ac:dyDescent="0.2">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1:26" ht="12.75" customHeight="1" x14ac:dyDescent="0.2">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1:26" ht="12.75" customHeight="1" x14ac:dyDescent="0.2">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1:26" ht="12.75" customHeight="1" x14ac:dyDescent="0.2">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1:26" ht="12.75" customHeight="1" x14ac:dyDescent="0.2">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1:26" ht="12.75" customHeight="1" x14ac:dyDescent="0.2">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1:26" ht="12.75" customHeight="1" x14ac:dyDescent="0.2">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1:26" ht="12.75" customHeight="1" x14ac:dyDescent="0.2">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1:26" ht="12.75" customHeight="1" x14ac:dyDescent="0.2">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1:26" ht="12.75" customHeight="1" x14ac:dyDescent="0.2">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1:26" ht="12.75" customHeight="1" x14ac:dyDescent="0.2">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1:26" ht="12.75" customHeight="1" x14ac:dyDescent="0.2">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1:26" ht="12.75" customHeight="1" x14ac:dyDescent="0.2">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1:26" ht="12.75" customHeight="1" x14ac:dyDescent="0.2">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1:26" ht="12.75" customHeight="1" x14ac:dyDescent="0.2">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1:26" ht="12.75" customHeight="1" x14ac:dyDescent="0.2">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1:26" ht="12.75" customHeight="1" x14ac:dyDescent="0.2">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1:26" ht="12.75" customHeight="1" x14ac:dyDescent="0.2">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1:26" ht="12.75" customHeight="1" x14ac:dyDescent="0.2">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1:26" ht="12.75" customHeight="1" x14ac:dyDescent="0.2">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1:26" ht="12.75" customHeight="1" x14ac:dyDescent="0.2">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1:26" ht="12.75" customHeight="1" x14ac:dyDescent="0.2">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1:26" ht="12.75" customHeight="1" x14ac:dyDescent="0.2">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1:26" ht="12.75" customHeight="1" x14ac:dyDescent="0.2">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1:26" ht="12.75" customHeight="1" x14ac:dyDescent="0.2">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1:26" ht="12.75" customHeight="1" x14ac:dyDescent="0.2">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1:26" ht="12.75" customHeight="1" x14ac:dyDescent="0.2">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1:26" ht="12.75" customHeight="1" x14ac:dyDescent="0.2">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1:26" ht="12.75" customHeight="1" x14ac:dyDescent="0.2">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1:26" ht="12.75" customHeight="1" x14ac:dyDescent="0.2">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1:26" ht="12.75" customHeight="1" x14ac:dyDescent="0.2">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1:26" ht="12.75" customHeight="1" x14ac:dyDescent="0.2">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1:26" ht="12.75" customHeight="1" x14ac:dyDescent="0.2">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1:26" ht="12.75" customHeight="1" x14ac:dyDescent="0.2">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1:26" ht="12.75" customHeight="1" x14ac:dyDescent="0.2">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1:26" ht="12.75" customHeight="1" x14ac:dyDescent="0.2">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1:26" ht="12.75" customHeight="1" x14ac:dyDescent="0.2">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1:26" ht="12.75" customHeight="1" x14ac:dyDescent="0.2">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1:26" ht="12.75" customHeight="1" x14ac:dyDescent="0.2">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1:26" ht="12.75" customHeight="1" x14ac:dyDescent="0.2">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1:26" ht="12.75" customHeight="1" x14ac:dyDescent="0.2">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1:26" ht="12.75" customHeight="1" x14ac:dyDescent="0.2">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1:26" ht="12.75" customHeight="1" x14ac:dyDescent="0.2">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1:26" ht="12.75" customHeight="1" x14ac:dyDescent="0.2">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1:26" ht="12.75" customHeight="1" x14ac:dyDescent="0.2">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1:26" ht="12.75" customHeight="1" x14ac:dyDescent="0.2">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1:26" ht="12.75" customHeight="1" x14ac:dyDescent="0.2">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1:26" ht="12.75" customHeight="1" x14ac:dyDescent="0.2">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1:26" ht="12.75" customHeight="1" x14ac:dyDescent="0.2">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1:26" ht="12.75" customHeight="1" x14ac:dyDescent="0.2">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1:26" ht="12.75" customHeight="1" x14ac:dyDescent="0.2">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1:26" ht="12.75" customHeight="1" x14ac:dyDescent="0.2">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1:26" ht="12.75" customHeight="1" x14ac:dyDescent="0.2">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1:26" ht="12.75" customHeight="1" x14ac:dyDescent="0.2">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1:26" ht="12.75" customHeight="1" x14ac:dyDescent="0.2">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1:26" ht="12.75" customHeight="1" x14ac:dyDescent="0.2">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1:26" ht="12.75" customHeight="1" x14ac:dyDescent="0.2">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1:26" ht="12.75" customHeight="1" x14ac:dyDescent="0.2">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1:26" ht="12.75" customHeight="1" x14ac:dyDescent="0.2">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1:26" ht="12.75" customHeight="1" x14ac:dyDescent="0.2">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1:26" ht="12.75" customHeight="1" x14ac:dyDescent="0.2">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1:26" ht="12.75" customHeight="1" x14ac:dyDescent="0.2">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1:26" ht="12.75" customHeight="1" x14ac:dyDescent="0.2">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1:26" ht="12.75" customHeight="1" x14ac:dyDescent="0.2">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1:26" ht="12.75" customHeight="1" x14ac:dyDescent="0.2">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1:26" ht="12.75" customHeight="1" x14ac:dyDescent="0.2">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1:26" ht="12.75" customHeight="1" x14ac:dyDescent="0.2">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1:26" ht="12.75" customHeight="1" x14ac:dyDescent="0.2">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1:26" ht="12.75" customHeight="1" x14ac:dyDescent="0.2">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1:26" ht="12.75" customHeight="1" x14ac:dyDescent="0.2">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1:26" ht="12.75" customHeight="1" x14ac:dyDescent="0.2">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1:26" ht="12.75" customHeight="1" x14ac:dyDescent="0.2">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1:26" ht="12.75" customHeight="1" x14ac:dyDescent="0.2">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1:26" ht="12.75" customHeight="1" x14ac:dyDescent="0.2">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1:26" ht="12.75" customHeight="1" x14ac:dyDescent="0.2">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1:26" ht="12.75" customHeight="1" x14ac:dyDescent="0.2">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1:26" ht="12.75" customHeight="1" x14ac:dyDescent="0.2">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1:26" ht="12.75" customHeight="1" x14ac:dyDescent="0.2">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1:26" ht="12.75" customHeight="1" x14ac:dyDescent="0.2">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1:26" ht="12.75" customHeight="1" x14ac:dyDescent="0.2">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1:26" ht="12.75" customHeight="1" x14ac:dyDescent="0.2">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1:26" ht="12.75" customHeight="1" x14ac:dyDescent="0.2">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1:26" ht="12.75" customHeight="1" x14ac:dyDescent="0.2">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1:26" ht="12.75" customHeight="1" x14ac:dyDescent="0.2">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1:26" ht="12.75" customHeight="1" x14ac:dyDescent="0.2">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1:26" ht="12.75" customHeight="1" x14ac:dyDescent="0.2">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1:26" ht="12.75" customHeight="1" x14ac:dyDescent="0.2">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1:26" ht="12.75" customHeight="1" x14ac:dyDescent="0.2">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1:26" ht="12.75" customHeight="1" x14ac:dyDescent="0.2">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1:26" ht="12.75" customHeight="1" x14ac:dyDescent="0.2">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1:26" ht="12.75" customHeight="1" x14ac:dyDescent="0.2">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1:26" ht="12.75" customHeight="1" x14ac:dyDescent="0.2">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1:26" ht="12.75" customHeight="1" x14ac:dyDescent="0.2">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1:26" ht="12.75" customHeight="1" x14ac:dyDescent="0.2">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1:26" ht="12.75" customHeight="1" x14ac:dyDescent="0.2">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1:26" ht="12.75" customHeight="1" x14ac:dyDescent="0.2">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1:26" ht="12.75" customHeight="1" x14ac:dyDescent="0.2">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1:26" ht="12.75" customHeight="1" x14ac:dyDescent="0.2">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1:26" ht="12.75" customHeight="1" x14ac:dyDescent="0.2">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1:26" ht="12.75" customHeight="1" x14ac:dyDescent="0.2">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1:26" ht="12.75" customHeight="1" x14ac:dyDescent="0.2">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1:26" ht="12.75" customHeight="1" x14ac:dyDescent="0.2">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1:26" ht="12.75" customHeight="1" x14ac:dyDescent="0.2">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1:26" ht="12.75" customHeight="1" x14ac:dyDescent="0.2">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1:26" ht="12.75" customHeight="1" x14ac:dyDescent="0.2">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1:26" ht="12.75" customHeight="1" x14ac:dyDescent="0.2">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1:26" ht="12.75" customHeight="1" x14ac:dyDescent="0.2">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1:26" ht="12.75" customHeight="1" x14ac:dyDescent="0.2">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1:26" ht="12.75" customHeight="1" x14ac:dyDescent="0.2">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1:26" ht="12.75" customHeight="1" x14ac:dyDescent="0.2">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1:26" ht="12.75" customHeight="1" x14ac:dyDescent="0.2">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1:26" ht="12.75" customHeight="1" x14ac:dyDescent="0.2">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1:26" ht="12.75" customHeight="1" x14ac:dyDescent="0.2">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1:26" ht="12.75" customHeight="1" x14ac:dyDescent="0.2">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1:26" ht="12.75" customHeight="1" x14ac:dyDescent="0.2">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1:26" ht="12.75" customHeight="1" x14ac:dyDescent="0.2">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1:26" ht="12.75" customHeight="1" x14ac:dyDescent="0.2">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1:26" ht="12.75" customHeight="1" x14ac:dyDescent="0.2">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1:26" ht="12.75" customHeight="1" x14ac:dyDescent="0.2">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1:26" ht="12.75" customHeight="1" x14ac:dyDescent="0.2">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1:26" ht="12.75" customHeight="1" x14ac:dyDescent="0.2">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1:26" ht="12.75" customHeight="1" x14ac:dyDescent="0.2">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1:26" ht="12.75" customHeight="1" x14ac:dyDescent="0.2">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1:26" ht="12.75" customHeight="1" x14ac:dyDescent="0.2">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1:26" ht="12.75" customHeight="1" x14ac:dyDescent="0.2">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1:26" ht="12.75" customHeight="1" x14ac:dyDescent="0.2">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1:26" ht="12.75" customHeight="1" x14ac:dyDescent="0.2">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1:26" ht="12.75" customHeight="1" x14ac:dyDescent="0.2">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1:26" ht="12.75" customHeight="1" x14ac:dyDescent="0.2">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1:26" ht="12.75" customHeight="1" x14ac:dyDescent="0.2">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1:26" ht="12.75" customHeight="1" x14ac:dyDescent="0.2">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1:26" ht="12.75" customHeight="1" x14ac:dyDescent="0.2">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1:26" ht="12.75" customHeight="1" x14ac:dyDescent="0.2">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1:26" ht="12.75" customHeight="1" x14ac:dyDescent="0.2">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1:26" ht="12.75" customHeight="1" x14ac:dyDescent="0.2">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1:26" ht="12.75" customHeight="1" x14ac:dyDescent="0.2">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1:26" ht="12.75" customHeight="1" x14ac:dyDescent="0.2">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1:26" ht="12.75" customHeight="1" x14ac:dyDescent="0.2">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1:26" ht="12.75" customHeight="1" x14ac:dyDescent="0.2">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1:26" ht="12.75" customHeight="1" x14ac:dyDescent="0.2">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1:26" ht="12.75" customHeight="1" x14ac:dyDescent="0.2">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1:26" ht="12.75" customHeight="1" x14ac:dyDescent="0.2">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1:26" ht="12.75" customHeight="1" x14ac:dyDescent="0.2">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1:26" ht="12.75" customHeight="1" x14ac:dyDescent="0.2">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1:26" ht="12.75" customHeight="1" x14ac:dyDescent="0.2">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1:26" ht="12.75" customHeight="1" x14ac:dyDescent="0.2">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1:26" ht="12.75" customHeight="1" x14ac:dyDescent="0.2">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1:26" ht="12.75" customHeight="1" x14ac:dyDescent="0.2">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1:26" ht="12.75" customHeight="1" x14ac:dyDescent="0.2">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1:26" ht="12.75" customHeight="1" x14ac:dyDescent="0.2">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1:26" ht="12.75" customHeight="1" x14ac:dyDescent="0.2">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1:26" ht="12.75" customHeight="1" x14ac:dyDescent="0.2">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1:26" ht="12.75" customHeight="1" x14ac:dyDescent="0.2">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1:26" ht="12.75" customHeight="1" x14ac:dyDescent="0.2">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1:26" ht="12.75" customHeight="1" x14ac:dyDescent="0.2">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1:26" ht="12.75" customHeight="1" x14ac:dyDescent="0.2">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1:26" ht="12.75" customHeight="1" x14ac:dyDescent="0.2">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1:26" ht="12.75" customHeight="1" x14ac:dyDescent="0.2">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1:26" ht="12.75" customHeight="1" x14ac:dyDescent="0.2">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1:26" ht="12.75" customHeight="1" x14ac:dyDescent="0.2">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1:26" ht="12.75" customHeight="1" x14ac:dyDescent="0.2">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1:26" ht="12.75" customHeight="1" x14ac:dyDescent="0.2">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1:26" ht="12.75" customHeight="1" x14ac:dyDescent="0.2">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1:26" ht="12.75" customHeight="1" x14ac:dyDescent="0.2">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1:26" ht="12.75" customHeight="1" x14ac:dyDescent="0.2">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1:26" ht="12.75" customHeight="1" x14ac:dyDescent="0.2">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1:26" ht="12.75" customHeight="1" x14ac:dyDescent="0.2">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1:26" ht="12.75" customHeight="1" x14ac:dyDescent="0.2">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1:26" ht="12.75" customHeight="1" x14ac:dyDescent="0.2">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1:26" ht="12.75" customHeight="1" x14ac:dyDescent="0.2">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1:26" ht="12.75" customHeight="1" x14ac:dyDescent="0.2">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1:26" ht="12.75" customHeight="1" x14ac:dyDescent="0.2">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1:26" ht="12.75" customHeight="1" x14ac:dyDescent="0.2">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1:26" ht="12.75" customHeight="1" x14ac:dyDescent="0.2">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1:26" ht="12.75" customHeight="1" x14ac:dyDescent="0.2">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1:26" ht="12.75" customHeight="1" x14ac:dyDescent="0.2">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1:26" ht="12.75" customHeight="1" x14ac:dyDescent="0.2">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1:26" ht="12.75" customHeight="1" x14ac:dyDescent="0.2">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1:26" ht="12.75" customHeight="1" x14ac:dyDescent="0.2">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1:26" ht="12.75" customHeight="1" x14ac:dyDescent="0.2">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1:26" ht="12.75" customHeight="1" x14ac:dyDescent="0.2">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1:26" ht="12.75" customHeight="1" x14ac:dyDescent="0.2">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1:26" ht="12.75" customHeight="1" x14ac:dyDescent="0.2">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1:26" ht="12.75" customHeight="1" x14ac:dyDescent="0.2">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1:26" ht="12.75" customHeight="1" x14ac:dyDescent="0.2">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1:26" ht="12.75" customHeight="1" x14ac:dyDescent="0.2">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1:26" ht="12.75" customHeight="1" x14ac:dyDescent="0.2">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1:26" ht="12.75" customHeight="1" x14ac:dyDescent="0.2">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1:26" ht="12.75" customHeight="1" x14ac:dyDescent="0.2">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1:26" ht="12.75" customHeight="1" x14ac:dyDescent="0.2">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1:26" ht="12.75" customHeight="1" x14ac:dyDescent="0.2">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1:26" ht="12.75" customHeight="1" x14ac:dyDescent="0.2">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1:26" ht="12.75" customHeight="1" x14ac:dyDescent="0.2">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1:26" ht="12.75" customHeight="1" x14ac:dyDescent="0.2">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1:26" ht="12.75" customHeight="1" x14ac:dyDescent="0.2">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1:26" ht="12.75" customHeight="1" x14ac:dyDescent="0.2">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1:26" ht="12.75" customHeight="1" x14ac:dyDescent="0.2">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1:26" ht="12.75" customHeight="1" x14ac:dyDescent="0.2">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1:26" ht="12.75" customHeight="1" x14ac:dyDescent="0.2">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1:26" ht="12.75" customHeight="1" x14ac:dyDescent="0.2">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1:26" ht="12.75" customHeight="1" x14ac:dyDescent="0.2">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1:26" ht="12.75" customHeight="1" x14ac:dyDescent="0.2">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1:26" ht="12.75" customHeight="1" x14ac:dyDescent="0.2">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1:26" ht="12.75" customHeight="1" x14ac:dyDescent="0.2">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1:26" ht="12.75" customHeight="1" x14ac:dyDescent="0.2">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1:26" ht="12.75" customHeight="1" x14ac:dyDescent="0.2">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1:26" ht="12.75" customHeight="1" x14ac:dyDescent="0.2">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1:26" ht="12.75" customHeight="1" x14ac:dyDescent="0.2">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1:26" ht="12.75" customHeight="1" x14ac:dyDescent="0.2">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1:26" ht="12.75" customHeight="1" x14ac:dyDescent="0.2">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1:26" ht="12.75" customHeight="1" x14ac:dyDescent="0.2">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1:26" ht="12.75" customHeight="1" x14ac:dyDescent="0.2">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1:26" ht="12.75" customHeight="1" x14ac:dyDescent="0.2">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row r="999" spans="1:26" ht="12.75" customHeight="1" x14ac:dyDescent="0.2">
      <c r="A999" s="16"/>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row>
    <row r="1000" spans="1:26" ht="12.75" customHeight="1" x14ac:dyDescent="0.2">
      <c r="A1000" s="16"/>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sheetData>
  <pageMargins left="0.75" right="0.75" top="1" bottom="1"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S1000"/>
  <sheetViews>
    <sheetView showGridLines="0" tabSelected="1" workbookViewId="0">
      <selection activeCell="F9" sqref="F9"/>
    </sheetView>
  </sheetViews>
  <sheetFormatPr defaultColWidth="14.42578125" defaultRowHeight="15" customHeight="1" x14ac:dyDescent="0.2"/>
  <cols>
    <col min="1" max="1" width="8.7109375" customWidth="1"/>
    <col min="2" max="2" width="36.85546875" customWidth="1"/>
    <col min="3" max="3" width="15.7109375" customWidth="1"/>
    <col min="4" max="4" width="8.7109375" customWidth="1"/>
    <col min="5" max="5" width="8.7109375" style="78" customWidth="1"/>
    <col min="6" max="6" width="15.5703125" style="78" bestFit="1" customWidth="1"/>
    <col min="7" max="7" width="13.42578125" customWidth="1"/>
    <col min="8" max="8" width="10.28515625" customWidth="1"/>
    <col min="9" max="28" width="8.7109375" customWidth="1"/>
  </cols>
  <sheetData>
    <row r="1" spans="2:19" ht="12.75" customHeight="1" x14ac:dyDescent="0.2">
      <c r="B1" s="1"/>
      <c r="C1" s="1"/>
      <c r="G1" s="88"/>
      <c r="H1" s="88"/>
      <c r="I1" s="88"/>
    </row>
    <row r="2" spans="2:19" ht="12.75" customHeight="1" x14ac:dyDescent="0.25">
      <c r="B2" s="2" t="s">
        <v>0</v>
      </c>
      <c r="C2" s="1"/>
      <c r="G2" s="88"/>
      <c r="H2" s="88"/>
      <c r="I2" s="88"/>
    </row>
    <row r="3" spans="2:19" ht="12.75" customHeight="1" x14ac:dyDescent="0.2">
      <c r="B3" s="1"/>
      <c r="C3" s="1"/>
      <c r="G3" s="88"/>
      <c r="H3" s="89"/>
      <c r="I3" s="89"/>
      <c r="J3" s="1"/>
      <c r="K3" s="1"/>
      <c r="L3" s="1"/>
      <c r="M3" s="1"/>
      <c r="N3" s="1"/>
      <c r="O3" s="1"/>
    </row>
    <row r="4" spans="2:19" ht="12.75" customHeight="1" x14ac:dyDescent="0.2">
      <c r="B4" s="3" t="s">
        <v>1</v>
      </c>
      <c r="C4" s="1"/>
      <c r="D4" s="1"/>
      <c r="E4" s="1"/>
      <c r="F4" s="1"/>
      <c r="G4" s="88"/>
      <c r="H4" s="89"/>
      <c r="I4" s="89"/>
      <c r="J4" s="1"/>
      <c r="K4" s="1"/>
      <c r="L4" s="1"/>
      <c r="M4" s="1"/>
      <c r="N4" s="1"/>
      <c r="O4" s="1"/>
    </row>
    <row r="5" spans="2:19" ht="12.75" customHeight="1" x14ac:dyDescent="0.2">
      <c r="B5" s="1"/>
      <c r="C5" s="1"/>
      <c r="D5" s="1"/>
      <c r="E5" s="1"/>
      <c r="F5" s="100"/>
      <c r="G5" s="101" t="s">
        <v>134</v>
      </c>
      <c r="H5" s="101" t="s">
        <v>135</v>
      </c>
      <c r="I5" s="101" t="s">
        <v>136</v>
      </c>
      <c r="J5" s="1"/>
      <c r="K5" s="1"/>
      <c r="L5" s="1"/>
      <c r="M5" s="1"/>
      <c r="N5" s="1"/>
      <c r="O5" s="1"/>
      <c r="P5" s="1"/>
      <c r="R5" s="1"/>
      <c r="S5" s="1"/>
    </row>
    <row r="6" spans="2:19" ht="12.75" customHeight="1" x14ac:dyDescent="0.2">
      <c r="B6" s="1" t="s">
        <v>2</v>
      </c>
      <c r="C6" s="4">
        <v>9.7500000000000003E-2</v>
      </c>
      <c r="D6" s="1"/>
      <c r="E6" s="1"/>
      <c r="F6" s="78" t="s">
        <v>2</v>
      </c>
      <c r="G6" s="90">
        <f>+C6</f>
        <v>9.7500000000000003E-2</v>
      </c>
      <c r="H6" s="90">
        <f>+G6-2%</f>
        <v>7.7499999999999999E-2</v>
      </c>
      <c r="I6" s="90">
        <f>+G6+2%</f>
        <v>0.11750000000000001</v>
      </c>
      <c r="J6" s="1"/>
      <c r="K6" s="1"/>
      <c r="L6" s="1"/>
      <c r="M6" s="1"/>
      <c r="N6" s="1"/>
      <c r="O6" s="1"/>
      <c r="P6" s="1"/>
      <c r="Q6">
        <v>2019</v>
      </c>
      <c r="R6" s="1">
        <f>+Q6+1</f>
        <v>2020</v>
      </c>
      <c r="S6" s="1">
        <f>+R6+1</f>
        <v>2021</v>
      </c>
    </row>
    <row r="7" spans="2:19" ht="12.75" customHeight="1" x14ac:dyDescent="0.2">
      <c r="B7" s="1" t="s">
        <v>3</v>
      </c>
      <c r="C7" s="5">
        <v>257637</v>
      </c>
      <c r="D7" s="1"/>
      <c r="E7" s="1"/>
      <c r="F7" s="78" t="s">
        <v>132</v>
      </c>
      <c r="G7" s="92">
        <v>97.05</v>
      </c>
      <c r="H7" s="92">
        <v>78.464838638647223</v>
      </c>
      <c r="I7" s="92">
        <v>121.61748513468385</v>
      </c>
      <c r="J7" s="1"/>
      <c r="K7" s="1"/>
      <c r="L7" s="1"/>
      <c r="M7" s="1"/>
      <c r="N7" s="1"/>
      <c r="O7" s="1"/>
      <c r="P7" s="1" t="s">
        <v>117</v>
      </c>
      <c r="Q7">
        <v>151825</v>
      </c>
      <c r="R7" s="1">
        <v>168635</v>
      </c>
      <c r="S7" s="1">
        <v>237529</v>
      </c>
    </row>
    <row r="8" spans="2:19" ht="12.75" customHeight="1" x14ac:dyDescent="0.2">
      <c r="B8" s="1" t="s">
        <v>4</v>
      </c>
      <c r="C8" s="6">
        <v>0.27</v>
      </c>
      <c r="D8" s="1"/>
      <c r="E8" s="1"/>
      <c r="F8" s="78" t="s">
        <v>138</v>
      </c>
      <c r="H8" s="93">
        <f>+H7/G7-1</f>
        <v>-0.1915008898645314</v>
      </c>
      <c r="I8" s="93">
        <f>+I7/G7-1</f>
        <v>0.2531425567716008</v>
      </c>
      <c r="J8" s="1"/>
      <c r="K8" s="1"/>
      <c r="L8" s="8"/>
      <c r="M8" s="1"/>
      <c r="N8" s="1"/>
      <c r="O8" s="1"/>
      <c r="P8" s="78" t="s">
        <v>130</v>
      </c>
      <c r="R8">
        <f>+R7-Q7</f>
        <v>16810</v>
      </c>
      <c r="S8" s="78">
        <f>+S7-R7</f>
        <v>68894</v>
      </c>
    </row>
    <row r="9" spans="2:19" ht="12.75" customHeight="1" x14ac:dyDescent="0.2">
      <c r="B9" s="1" t="s">
        <v>5</v>
      </c>
      <c r="C9" s="6">
        <f>+S10</f>
        <v>0.38671067532806519</v>
      </c>
      <c r="D9" s="1"/>
      <c r="E9" s="1"/>
      <c r="J9" s="1"/>
      <c r="K9" s="1"/>
      <c r="L9" s="8"/>
      <c r="M9" s="1"/>
      <c r="N9" s="1"/>
      <c r="O9" s="1"/>
      <c r="P9" s="1" t="s">
        <v>118</v>
      </c>
      <c r="Q9">
        <v>48999</v>
      </c>
      <c r="R9" s="1">
        <v>54606</v>
      </c>
      <c r="S9" s="1">
        <v>91855</v>
      </c>
    </row>
    <row r="10" spans="2:19" ht="12.75" customHeight="1" x14ac:dyDescent="0.2">
      <c r="B10" s="1" t="s">
        <v>6</v>
      </c>
      <c r="C10" s="6">
        <v>0.1</v>
      </c>
      <c r="D10" s="1"/>
      <c r="E10" s="1"/>
      <c r="J10" s="1"/>
      <c r="K10" s="1"/>
      <c r="L10" s="10"/>
      <c r="M10" s="1"/>
      <c r="N10" s="1"/>
      <c r="O10" s="1"/>
      <c r="P10" s="1" t="s">
        <v>119</v>
      </c>
      <c r="Q10" s="81">
        <f>+Q9/Q7</f>
        <v>0.32273341017618967</v>
      </c>
      <c r="R10" s="81">
        <f>+R9/R7</f>
        <v>0.32381178284460521</v>
      </c>
      <c r="S10" s="81">
        <f>+S9/S7</f>
        <v>0.38671067532806519</v>
      </c>
    </row>
    <row r="11" spans="2:19" ht="12.75" customHeight="1" x14ac:dyDescent="0.2">
      <c r="B11" s="1" t="s">
        <v>7</v>
      </c>
      <c r="C11" s="6">
        <v>0.15</v>
      </c>
      <c r="D11" s="1"/>
      <c r="E11" s="1"/>
      <c r="J11" s="1"/>
      <c r="K11" s="1"/>
      <c r="L11" s="11"/>
      <c r="M11" s="1"/>
      <c r="N11" s="1"/>
      <c r="O11" s="1"/>
      <c r="P11" s="1" t="s">
        <v>120</v>
      </c>
      <c r="Q11" s="1">
        <v>5282</v>
      </c>
      <c r="R11" s="1">
        <v>7813</v>
      </c>
      <c r="S11" s="1">
        <v>14701</v>
      </c>
    </row>
    <row r="12" spans="2:19" ht="12.75" customHeight="1" x14ac:dyDescent="0.2">
      <c r="B12" s="1"/>
      <c r="C12" s="6"/>
      <c r="D12" s="1"/>
      <c r="E12" s="1"/>
      <c r="J12" s="1"/>
      <c r="K12" s="1"/>
      <c r="L12" s="9"/>
      <c r="M12" s="1"/>
      <c r="N12" s="1"/>
      <c r="O12" s="1"/>
      <c r="P12" s="1" t="s">
        <v>121</v>
      </c>
      <c r="Q12" s="82">
        <f>+Q11/Q9</f>
        <v>0.10779811832894549</v>
      </c>
      <c r="R12" s="82">
        <f t="shared" ref="R12:S12" si="0">+R11/R9</f>
        <v>0.14307951507160385</v>
      </c>
      <c r="S12" s="82">
        <f t="shared" si="0"/>
        <v>0.1600457242392902</v>
      </c>
    </row>
    <row r="13" spans="2:19" ht="12.75" customHeight="1" x14ac:dyDescent="0.2">
      <c r="B13" s="3" t="s">
        <v>8</v>
      </c>
      <c r="C13" s="6"/>
      <c r="D13" s="1"/>
      <c r="E13" s="1"/>
      <c r="J13" s="1"/>
      <c r="K13" s="1"/>
      <c r="L13" s="1"/>
      <c r="M13" s="1"/>
      <c r="N13" s="1"/>
      <c r="O13" s="1"/>
      <c r="P13" s="1"/>
      <c r="Q13" s="1"/>
      <c r="R13" s="1"/>
      <c r="S13" s="1"/>
    </row>
    <row r="14" spans="2:19" ht="12.75" customHeight="1" x14ac:dyDescent="0.2">
      <c r="B14" s="1"/>
      <c r="C14" s="6"/>
      <c r="D14" s="1"/>
      <c r="E14" s="1"/>
      <c r="J14" s="1"/>
      <c r="K14" s="1"/>
      <c r="L14" s="1"/>
      <c r="M14" s="1"/>
      <c r="N14" s="1"/>
      <c r="O14" s="1"/>
      <c r="P14" s="1"/>
      <c r="Q14" s="1"/>
      <c r="R14" s="1"/>
      <c r="S14" s="1"/>
    </row>
    <row r="15" spans="2:19" ht="12.75" customHeight="1" x14ac:dyDescent="0.2">
      <c r="B15" s="1" t="s">
        <v>9</v>
      </c>
      <c r="C15" s="6">
        <v>0.16500000000000001</v>
      </c>
      <c r="D15" s="1"/>
      <c r="E15" s="1"/>
      <c r="F15" s="100"/>
      <c r="G15" s="101" t="s">
        <v>134</v>
      </c>
      <c r="H15" s="101" t="s">
        <v>135</v>
      </c>
      <c r="I15" s="101" t="s">
        <v>136</v>
      </c>
      <c r="J15" s="1"/>
      <c r="K15" s="1"/>
      <c r="L15" s="1"/>
      <c r="M15" s="1"/>
      <c r="N15" s="1"/>
      <c r="O15" s="1"/>
      <c r="P15" s="1" t="s">
        <v>122</v>
      </c>
      <c r="Q15" s="1">
        <v>152675</v>
      </c>
      <c r="R15" s="1">
        <v>174296</v>
      </c>
      <c r="S15" s="1">
        <v>188413</v>
      </c>
    </row>
    <row r="16" spans="2:19" ht="12.75" customHeight="1" x14ac:dyDescent="0.2">
      <c r="B16" s="1" t="s">
        <v>10</v>
      </c>
      <c r="C16" s="6">
        <v>0.1</v>
      </c>
      <c r="D16" s="1"/>
      <c r="E16" s="1"/>
      <c r="F16" s="78" t="s">
        <v>137</v>
      </c>
      <c r="G16" s="90">
        <v>0.27</v>
      </c>
      <c r="H16" s="90">
        <f>+G16-2%</f>
        <v>0.25</v>
      </c>
      <c r="I16" s="90">
        <f>+G16+2%</f>
        <v>0.29000000000000004</v>
      </c>
      <c r="J16" s="1"/>
      <c r="K16" s="1"/>
      <c r="L16" s="1"/>
      <c r="M16" s="1"/>
      <c r="N16" s="1"/>
      <c r="O16" s="1"/>
      <c r="P16" s="1" t="s">
        <v>123</v>
      </c>
      <c r="Q16" s="1">
        <v>18498</v>
      </c>
      <c r="R16" s="1">
        <v>26465</v>
      </c>
      <c r="S16" s="1">
        <v>20945</v>
      </c>
    </row>
    <row r="17" spans="2:19" ht="12.75" customHeight="1" x14ac:dyDescent="0.2">
      <c r="B17" s="1" t="s">
        <v>11</v>
      </c>
      <c r="C17" s="6">
        <v>0.05</v>
      </c>
      <c r="D17" s="1"/>
      <c r="E17" s="1"/>
      <c r="F17" s="78" t="s">
        <v>132</v>
      </c>
      <c r="G17" s="92">
        <v>97.05</v>
      </c>
      <c r="H17" s="92">
        <v>89.018484582046071</v>
      </c>
      <c r="I17" s="92">
        <v>105.0904212829092</v>
      </c>
      <c r="J17" s="1"/>
      <c r="K17" s="1"/>
      <c r="L17" s="1"/>
      <c r="M17" s="1"/>
      <c r="N17" s="1"/>
      <c r="O17" s="1"/>
      <c r="P17" s="1" t="s">
        <v>124</v>
      </c>
      <c r="Q17" s="1">
        <v>45221</v>
      </c>
      <c r="R17" s="1">
        <v>56834</v>
      </c>
      <c r="S17" s="1">
        <v>64254</v>
      </c>
    </row>
    <row r="18" spans="2:19" ht="12.75" customHeight="1" x14ac:dyDescent="0.2">
      <c r="B18" s="1"/>
      <c r="C18" s="6"/>
      <c r="D18" s="1"/>
      <c r="E18" s="1"/>
      <c r="F18" s="78" t="s">
        <v>138</v>
      </c>
      <c r="G18" s="78"/>
      <c r="H18" s="93">
        <f>+H17/G17-1</f>
        <v>-8.2756470045893149E-2</v>
      </c>
      <c r="I18" s="93">
        <f>+I17/G17-1</f>
        <v>8.2848235784741986E-2</v>
      </c>
      <c r="P18" s="1" t="s">
        <v>125</v>
      </c>
      <c r="Q18" s="84">
        <v>0</v>
      </c>
      <c r="R18" s="84">
        <v>0</v>
      </c>
      <c r="S18" s="84">
        <v>0</v>
      </c>
    </row>
    <row r="19" spans="2:19" ht="12.75" customHeight="1" x14ac:dyDescent="0.2">
      <c r="B19" s="3" t="s">
        <v>12</v>
      </c>
      <c r="C19" s="6"/>
      <c r="D19" s="1"/>
      <c r="E19" s="1"/>
      <c r="P19" s="1" t="s">
        <v>126</v>
      </c>
      <c r="Q19" s="78">
        <f>+(Q15-Q16)-Q17</f>
        <v>88956</v>
      </c>
      <c r="R19" s="78">
        <f>+(R15-R16)-R17</f>
        <v>90997</v>
      </c>
      <c r="S19">
        <f>+(S15-S16)-S17</f>
        <v>103214</v>
      </c>
    </row>
    <row r="20" spans="2:19" ht="12.75" customHeight="1" x14ac:dyDescent="0.2">
      <c r="B20" s="1"/>
      <c r="C20" s="1"/>
      <c r="D20" s="1"/>
      <c r="E20" s="1"/>
      <c r="P20" s="1" t="s">
        <v>128</v>
      </c>
      <c r="Q20" s="1"/>
      <c r="R20" s="78">
        <f>+R19-Q19</f>
        <v>2041</v>
      </c>
      <c r="S20">
        <f>+S19-R19</f>
        <v>12217</v>
      </c>
    </row>
    <row r="21" spans="2:19" ht="12.75" customHeight="1" x14ac:dyDescent="0.2">
      <c r="B21" s="1" t="s">
        <v>13</v>
      </c>
      <c r="C21" s="5">
        <v>97</v>
      </c>
      <c r="P21" s="78"/>
      <c r="R21" s="82">
        <f>+R20/R8</f>
        <v>0.12141582391433671</v>
      </c>
      <c r="S21" s="82">
        <f>+S20/S8</f>
        <v>0.17733039161610589</v>
      </c>
    </row>
    <row r="22" spans="2:19" ht="12.75" customHeight="1" x14ac:dyDescent="0.2">
      <c r="B22" s="12" t="s">
        <v>14</v>
      </c>
      <c r="C22" s="13">
        <v>13097</v>
      </c>
      <c r="P22" s="78"/>
    </row>
    <row r="23" spans="2:19" ht="12.75" customHeight="1" x14ac:dyDescent="0.2">
      <c r="B23" s="1" t="s">
        <v>15</v>
      </c>
      <c r="C23" s="10">
        <f>C21*C22</f>
        <v>1270409</v>
      </c>
      <c r="P23" s="84" t="s">
        <v>127</v>
      </c>
      <c r="Q23">
        <v>73646</v>
      </c>
      <c r="R23">
        <v>84749</v>
      </c>
      <c r="S23">
        <v>97599</v>
      </c>
    </row>
    <row r="24" spans="2:19" ht="12.75" customHeight="1" x14ac:dyDescent="0.2">
      <c r="B24" s="1"/>
      <c r="C24" s="14"/>
      <c r="P24" s="84" t="s">
        <v>129</v>
      </c>
      <c r="R24" s="78">
        <f>+R23-Q23</f>
        <v>11103</v>
      </c>
      <c r="S24">
        <f>+S23-R23</f>
        <v>12850</v>
      </c>
    </row>
    <row r="25" spans="2:19" ht="12.75" customHeight="1" x14ac:dyDescent="0.2">
      <c r="B25" s="1" t="s">
        <v>16</v>
      </c>
      <c r="C25" s="5">
        <f>14653+11984+2371</f>
        <v>29008</v>
      </c>
      <c r="P25" s="78"/>
      <c r="R25" s="81">
        <f>+R24/R8</f>
        <v>0.66049970255800117</v>
      </c>
      <c r="S25" s="81">
        <f>+S24/S8</f>
        <v>0.18651841960112636</v>
      </c>
    </row>
    <row r="26" spans="2:19" ht="12.75" customHeight="1" x14ac:dyDescent="0.2">
      <c r="B26" s="1"/>
      <c r="C26" s="15"/>
    </row>
    <row r="27" spans="2:19" ht="12.75" customHeight="1" x14ac:dyDescent="0.2">
      <c r="B27" s="1" t="s">
        <v>17</v>
      </c>
      <c r="C27" s="5">
        <v>21984</v>
      </c>
    </row>
    <row r="28" spans="2:19" ht="12.75" customHeight="1" x14ac:dyDescent="0.2">
      <c r="B28" s="1"/>
      <c r="C28" s="1"/>
    </row>
    <row r="29" spans="2:19" ht="12.75" customHeight="1" x14ac:dyDescent="0.2">
      <c r="B29" s="1"/>
      <c r="C29" s="1"/>
    </row>
    <row r="30" spans="2:19" ht="12.75" customHeight="1" x14ac:dyDescent="0.2">
      <c r="B30" s="1" t="s">
        <v>132</v>
      </c>
      <c r="C30" s="91">
        <f>+'Price Implied Expectations'!C34</f>
        <v>97.050762182841297</v>
      </c>
    </row>
    <row r="31" spans="2:19" ht="12.75" customHeight="1" x14ac:dyDescent="0.2">
      <c r="B31" s="1"/>
      <c r="C31" s="1"/>
    </row>
    <row r="32" spans="2:19" ht="12.75" customHeight="1" x14ac:dyDescent="0.2">
      <c r="B32" s="1"/>
      <c r="C32" s="1"/>
    </row>
    <row r="33" spans="2:3" ht="12.75" customHeight="1" x14ac:dyDescent="0.2">
      <c r="B33" s="1"/>
      <c r="C33" s="1"/>
    </row>
    <row r="34" spans="2:3" ht="12.75" customHeight="1" x14ac:dyDescent="0.2">
      <c r="B34" s="1"/>
      <c r="C34" s="1"/>
    </row>
    <row r="35" spans="2:3" ht="12.75" customHeight="1" x14ac:dyDescent="0.2">
      <c r="B35" s="1"/>
      <c r="C35" s="1"/>
    </row>
    <row r="36" spans="2:3" ht="12.75" customHeight="1" x14ac:dyDescent="0.2">
      <c r="B36" s="1"/>
      <c r="C36" s="1"/>
    </row>
    <row r="37" spans="2:3" ht="12.75" customHeight="1" x14ac:dyDescent="0.2">
      <c r="B37" s="1"/>
      <c r="C37" s="1"/>
    </row>
    <row r="38" spans="2:3" ht="12.75" customHeight="1" x14ac:dyDescent="0.2">
      <c r="B38" s="1"/>
      <c r="C38" s="1"/>
    </row>
    <row r="39" spans="2:3" ht="12.75" customHeight="1" x14ac:dyDescent="0.2">
      <c r="B39" s="1"/>
      <c r="C39" s="1"/>
    </row>
    <row r="40" spans="2:3" ht="12.75" customHeight="1" x14ac:dyDescent="0.2">
      <c r="B40" s="1"/>
      <c r="C40" s="1"/>
    </row>
    <row r="41" spans="2:3" ht="12.75" customHeight="1" x14ac:dyDescent="0.2">
      <c r="B41" s="1"/>
      <c r="C41" s="1"/>
    </row>
    <row r="42" spans="2:3" ht="12.75" customHeight="1" x14ac:dyDescent="0.2">
      <c r="B42" s="1"/>
      <c r="C42" s="1"/>
    </row>
    <row r="43" spans="2:3" ht="12.75" customHeight="1" x14ac:dyDescent="0.2">
      <c r="B43" s="1"/>
      <c r="C43" s="1"/>
    </row>
    <row r="44" spans="2:3" ht="12.75" customHeight="1" x14ac:dyDescent="0.2">
      <c r="B44" s="1"/>
      <c r="C44" s="1"/>
    </row>
    <row r="45" spans="2:3" ht="12.75" customHeight="1" x14ac:dyDescent="0.2">
      <c r="B45" s="1"/>
      <c r="C45" s="1"/>
    </row>
    <row r="46" spans="2:3" ht="12.75" customHeight="1" x14ac:dyDescent="0.2">
      <c r="B46" s="1"/>
      <c r="C46" s="1"/>
    </row>
    <row r="47" spans="2:3" ht="12.75" customHeight="1" x14ac:dyDescent="0.2">
      <c r="B47" s="1"/>
      <c r="C47" s="1"/>
    </row>
    <row r="48" spans="2:3" ht="12.75" customHeight="1" x14ac:dyDescent="0.2">
      <c r="B48" s="1"/>
      <c r="C48" s="1"/>
    </row>
    <row r="49" spans="2:3" ht="12.75" customHeight="1" x14ac:dyDescent="0.2">
      <c r="B49" s="1"/>
      <c r="C49" s="1"/>
    </row>
    <row r="50" spans="2:3" ht="12.75" customHeight="1" x14ac:dyDescent="0.2">
      <c r="B50" s="1"/>
      <c r="C50" s="1"/>
    </row>
    <row r="51" spans="2:3" ht="12.75" customHeight="1" x14ac:dyDescent="0.2">
      <c r="B51" s="1"/>
      <c r="C51" s="1"/>
    </row>
    <row r="52" spans="2:3" ht="12.75" customHeight="1" x14ac:dyDescent="0.2">
      <c r="B52" s="1"/>
      <c r="C52" s="1"/>
    </row>
    <row r="53" spans="2:3" ht="12.75" customHeight="1" x14ac:dyDescent="0.2">
      <c r="B53" s="1"/>
      <c r="C53" s="1"/>
    </row>
    <row r="54" spans="2:3" ht="12.75" customHeight="1" x14ac:dyDescent="0.2">
      <c r="B54" s="1"/>
      <c r="C54" s="1"/>
    </row>
    <row r="55" spans="2:3" ht="12.75" customHeight="1" x14ac:dyDescent="0.2">
      <c r="B55" s="1"/>
      <c r="C55" s="1"/>
    </row>
    <row r="56" spans="2:3" ht="12.75" customHeight="1" x14ac:dyDescent="0.2">
      <c r="B56" s="1"/>
      <c r="C56" s="1"/>
    </row>
    <row r="57" spans="2:3" ht="12.75" customHeight="1" x14ac:dyDescent="0.2">
      <c r="B57" s="1"/>
      <c r="C57" s="1"/>
    </row>
    <row r="58" spans="2:3" ht="12.75" customHeight="1" x14ac:dyDescent="0.2">
      <c r="B58" s="1"/>
      <c r="C58" s="1"/>
    </row>
    <row r="59" spans="2:3" ht="12.75" customHeight="1" x14ac:dyDescent="0.2">
      <c r="B59" s="1"/>
      <c r="C59" s="1"/>
    </row>
    <row r="60" spans="2:3" ht="12.75" customHeight="1" x14ac:dyDescent="0.2">
      <c r="B60" s="1"/>
      <c r="C60" s="1"/>
    </row>
    <row r="61" spans="2:3" ht="12.75" customHeight="1" x14ac:dyDescent="0.2">
      <c r="B61" s="1"/>
      <c r="C61" s="1"/>
    </row>
    <row r="62" spans="2:3" ht="12.75" customHeight="1" x14ac:dyDescent="0.2">
      <c r="B62" s="1"/>
      <c r="C62" s="1"/>
    </row>
    <row r="63" spans="2:3" ht="12.75" customHeight="1" x14ac:dyDescent="0.2">
      <c r="B63" s="1"/>
      <c r="C63" s="1"/>
    </row>
    <row r="64" spans="2:3" ht="12.75" customHeight="1" x14ac:dyDescent="0.2">
      <c r="B64" s="1"/>
      <c r="C64" s="1"/>
    </row>
    <row r="65" spans="2:3" ht="12.75" customHeight="1" x14ac:dyDescent="0.2">
      <c r="B65" s="1"/>
      <c r="C65" s="1"/>
    </row>
    <row r="66" spans="2:3" ht="12.75" customHeight="1" x14ac:dyDescent="0.2">
      <c r="B66" s="1"/>
      <c r="C66" s="1"/>
    </row>
    <row r="67" spans="2:3" ht="12.75" customHeight="1" x14ac:dyDescent="0.2">
      <c r="B67" s="1"/>
      <c r="C67" s="1"/>
    </row>
    <row r="68" spans="2:3" ht="12.75" customHeight="1" x14ac:dyDescent="0.2">
      <c r="B68" s="1"/>
      <c r="C68" s="1"/>
    </row>
    <row r="69" spans="2:3" ht="12.75" customHeight="1" x14ac:dyDescent="0.2">
      <c r="B69" s="1"/>
      <c r="C69" s="1"/>
    </row>
    <row r="70" spans="2:3" ht="12.75" customHeight="1" x14ac:dyDescent="0.2">
      <c r="B70" s="1"/>
      <c r="C70" s="1"/>
    </row>
    <row r="71" spans="2:3" ht="12.75" customHeight="1" x14ac:dyDescent="0.2">
      <c r="B71" s="1"/>
      <c r="C71" s="1"/>
    </row>
    <row r="72" spans="2:3" ht="12.75" customHeight="1" x14ac:dyDescent="0.2">
      <c r="B72" s="1"/>
      <c r="C72" s="1"/>
    </row>
    <row r="73" spans="2:3" ht="12.75" customHeight="1" x14ac:dyDescent="0.2">
      <c r="B73" s="1"/>
      <c r="C73" s="1"/>
    </row>
    <row r="74" spans="2:3" ht="12.75" customHeight="1" x14ac:dyDescent="0.2">
      <c r="B74" s="1"/>
      <c r="C74" s="1"/>
    </row>
    <row r="75" spans="2:3" ht="12.75" customHeight="1" x14ac:dyDescent="0.2">
      <c r="B75" s="1"/>
      <c r="C75" s="1"/>
    </row>
    <row r="76" spans="2:3" ht="12.75" customHeight="1" x14ac:dyDescent="0.2">
      <c r="B76" s="1"/>
      <c r="C76" s="1"/>
    </row>
    <row r="77" spans="2:3" ht="12.75" customHeight="1" x14ac:dyDescent="0.2">
      <c r="B77" s="1"/>
      <c r="C77" s="1"/>
    </row>
    <row r="78" spans="2:3" ht="12.75" customHeight="1" x14ac:dyDescent="0.2">
      <c r="B78" s="1"/>
      <c r="C78" s="1"/>
    </row>
    <row r="79" spans="2:3" ht="12.75" customHeight="1" x14ac:dyDescent="0.2">
      <c r="B79" s="1"/>
      <c r="C79" s="1"/>
    </row>
    <row r="80" spans="2:3" ht="12.75" customHeight="1" x14ac:dyDescent="0.2">
      <c r="B80" s="1"/>
      <c r="C80" s="1"/>
    </row>
    <row r="81" spans="2:3" ht="12.75" customHeight="1" x14ac:dyDescent="0.2">
      <c r="B81" s="1"/>
      <c r="C81" s="1"/>
    </row>
    <row r="82" spans="2:3" ht="12.75" customHeight="1" x14ac:dyDescent="0.2">
      <c r="B82" s="1"/>
      <c r="C82" s="1"/>
    </row>
    <row r="83" spans="2:3" ht="12.75" customHeight="1" x14ac:dyDescent="0.2">
      <c r="B83" s="1"/>
      <c r="C83" s="1"/>
    </row>
    <row r="84" spans="2:3" ht="12.75" customHeight="1" x14ac:dyDescent="0.2">
      <c r="B84" s="1"/>
      <c r="C84" s="1"/>
    </row>
    <row r="85" spans="2:3" ht="12.75" customHeight="1" x14ac:dyDescent="0.2">
      <c r="B85" s="1"/>
      <c r="C85" s="1"/>
    </row>
    <row r="86" spans="2:3" ht="12.75" customHeight="1" x14ac:dyDescent="0.2">
      <c r="B86" s="1"/>
      <c r="C86" s="1"/>
    </row>
    <row r="87" spans="2:3" ht="12.75" customHeight="1" x14ac:dyDescent="0.2">
      <c r="B87" s="1"/>
      <c r="C87" s="1"/>
    </row>
    <row r="88" spans="2:3" ht="12.75" customHeight="1" x14ac:dyDescent="0.2">
      <c r="B88" s="1"/>
      <c r="C88" s="1"/>
    </row>
    <row r="89" spans="2:3" ht="12.75" customHeight="1" x14ac:dyDescent="0.2">
      <c r="B89" s="1"/>
      <c r="C89" s="1"/>
    </row>
    <row r="90" spans="2:3" ht="12.75" customHeight="1" x14ac:dyDescent="0.2">
      <c r="B90" s="1"/>
      <c r="C90" s="1"/>
    </row>
    <row r="91" spans="2:3" ht="12.75" customHeight="1" x14ac:dyDescent="0.2">
      <c r="B91" s="1"/>
      <c r="C91" s="1"/>
    </row>
    <row r="92" spans="2:3" ht="12.75" customHeight="1" x14ac:dyDescent="0.2">
      <c r="B92" s="1"/>
      <c r="C92" s="1"/>
    </row>
    <row r="93" spans="2:3" ht="12.75" customHeight="1" x14ac:dyDescent="0.2">
      <c r="B93" s="1"/>
      <c r="C93" s="1"/>
    </row>
    <row r="94" spans="2:3" ht="12.75" customHeight="1" x14ac:dyDescent="0.2">
      <c r="B94" s="1"/>
      <c r="C94" s="1"/>
    </row>
    <row r="95" spans="2:3" ht="12.75" customHeight="1" x14ac:dyDescent="0.2">
      <c r="B95" s="1"/>
      <c r="C95" s="1"/>
    </row>
    <row r="96" spans="2:3" ht="12.75" customHeight="1" x14ac:dyDescent="0.2">
      <c r="B96" s="1"/>
      <c r="C96" s="1"/>
    </row>
    <row r="97" spans="2:3" ht="12.75" customHeight="1" x14ac:dyDescent="0.2">
      <c r="B97" s="1"/>
      <c r="C97" s="1"/>
    </row>
    <row r="98" spans="2:3" ht="12.75" customHeight="1" x14ac:dyDescent="0.2">
      <c r="B98" s="1"/>
      <c r="C98" s="1"/>
    </row>
    <row r="99" spans="2:3" ht="12.75" customHeight="1" x14ac:dyDescent="0.2">
      <c r="B99" s="1"/>
      <c r="C99" s="1"/>
    </row>
    <row r="100" spans="2:3" ht="12.75" customHeight="1" x14ac:dyDescent="0.2">
      <c r="B100" s="1"/>
      <c r="C100" s="1"/>
    </row>
    <row r="101" spans="2:3" ht="12.75" customHeight="1" x14ac:dyDescent="0.2">
      <c r="B101" s="1"/>
      <c r="C101" s="1"/>
    </row>
    <row r="102" spans="2:3" ht="12.75" customHeight="1" x14ac:dyDescent="0.2">
      <c r="B102" s="1"/>
      <c r="C102" s="1"/>
    </row>
    <row r="103" spans="2:3" ht="12.75" customHeight="1" x14ac:dyDescent="0.2">
      <c r="B103" s="1"/>
      <c r="C103" s="1"/>
    </row>
    <row r="104" spans="2:3" ht="12.75" customHeight="1" x14ac:dyDescent="0.2">
      <c r="B104" s="1"/>
      <c r="C104" s="1"/>
    </row>
    <row r="105" spans="2:3" ht="12.75" customHeight="1" x14ac:dyDescent="0.2">
      <c r="B105" s="1"/>
      <c r="C105" s="1"/>
    </row>
    <row r="106" spans="2:3" ht="12.75" customHeight="1" x14ac:dyDescent="0.2">
      <c r="B106" s="1"/>
      <c r="C106" s="1"/>
    </row>
    <row r="107" spans="2:3" ht="12.75" customHeight="1" x14ac:dyDescent="0.2">
      <c r="B107" s="1"/>
      <c r="C107" s="1"/>
    </row>
    <row r="108" spans="2:3" ht="12.75" customHeight="1" x14ac:dyDescent="0.2">
      <c r="B108" s="1"/>
      <c r="C108" s="1"/>
    </row>
    <row r="109" spans="2:3" ht="12.75" customHeight="1" x14ac:dyDescent="0.2">
      <c r="B109" s="1"/>
      <c r="C109" s="1"/>
    </row>
    <row r="110" spans="2:3" ht="12.75" customHeight="1" x14ac:dyDescent="0.2">
      <c r="B110" s="1"/>
      <c r="C110" s="1"/>
    </row>
    <row r="111" spans="2:3" ht="12.75" customHeight="1" x14ac:dyDescent="0.2">
      <c r="B111" s="1"/>
      <c r="C111" s="1"/>
    </row>
    <row r="112" spans="2:3" ht="12.75" customHeight="1" x14ac:dyDescent="0.2">
      <c r="B112" s="1"/>
      <c r="C112" s="1"/>
    </row>
    <row r="113" spans="2:3" ht="12.75" customHeight="1" x14ac:dyDescent="0.2">
      <c r="B113" s="1"/>
      <c r="C113" s="1"/>
    </row>
    <row r="114" spans="2:3" ht="12.75" customHeight="1" x14ac:dyDescent="0.2">
      <c r="B114" s="1"/>
      <c r="C114" s="1"/>
    </row>
    <row r="115" spans="2:3" ht="12.75" customHeight="1" x14ac:dyDescent="0.2">
      <c r="B115" s="1"/>
      <c r="C115" s="1"/>
    </row>
    <row r="116" spans="2:3" ht="12.75" customHeight="1" x14ac:dyDescent="0.2">
      <c r="B116" s="1"/>
      <c r="C116" s="1"/>
    </row>
    <row r="117" spans="2:3" ht="12.75" customHeight="1" x14ac:dyDescent="0.2">
      <c r="B117" s="1"/>
      <c r="C117" s="1"/>
    </row>
    <row r="118" spans="2:3" ht="12.75" customHeight="1" x14ac:dyDescent="0.2">
      <c r="B118" s="1"/>
      <c r="C118" s="1"/>
    </row>
    <row r="119" spans="2:3" ht="12.75" customHeight="1" x14ac:dyDescent="0.2">
      <c r="B119" s="1"/>
      <c r="C119" s="1"/>
    </row>
    <row r="120" spans="2:3" ht="12.75" customHeight="1" x14ac:dyDescent="0.2">
      <c r="B120" s="1"/>
      <c r="C120" s="1"/>
    </row>
    <row r="121" spans="2:3" ht="12.75" customHeight="1" x14ac:dyDescent="0.2">
      <c r="B121" s="1"/>
      <c r="C121" s="1"/>
    </row>
    <row r="122" spans="2:3" ht="12.75" customHeight="1" x14ac:dyDescent="0.2">
      <c r="B122" s="1"/>
      <c r="C122" s="1"/>
    </row>
    <row r="123" spans="2:3" ht="12.75" customHeight="1" x14ac:dyDescent="0.2">
      <c r="B123" s="1"/>
      <c r="C123" s="1"/>
    </row>
    <row r="124" spans="2:3" ht="12.75" customHeight="1" x14ac:dyDescent="0.2">
      <c r="B124" s="1"/>
      <c r="C124" s="1"/>
    </row>
    <row r="125" spans="2:3" ht="12.75" customHeight="1" x14ac:dyDescent="0.2">
      <c r="B125" s="1"/>
      <c r="C125" s="1"/>
    </row>
    <row r="126" spans="2:3" ht="12.75" customHeight="1" x14ac:dyDescent="0.2">
      <c r="B126" s="1"/>
      <c r="C126" s="1"/>
    </row>
    <row r="127" spans="2:3" ht="12.75" customHeight="1" x14ac:dyDescent="0.2">
      <c r="B127" s="1"/>
      <c r="C127" s="1"/>
    </row>
    <row r="128" spans="2:3" ht="12.75" customHeight="1" x14ac:dyDescent="0.2">
      <c r="B128" s="1"/>
      <c r="C128" s="1"/>
    </row>
    <row r="129" spans="2:3" ht="12.75" customHeight="1" x14ac:dyDescent="0.2">
      <c r="B129" s="1"/>
      <c r="C129" s="1"/>
    </row>
    <row r="130" spans="2:3" ht="12.75" customHeight="1" x14ac:dyDescent="0.2">
      <c r="B130" s="1"/>
      <c r="C130" s="1"/>
    </row>
    <row r="131" spans="2:3" ht="12.75" customHeight="1" x14ac:dyDescent="0.2">
      <c r="B131" s="1"/>
      <c r="C131" s="1"/>
    </row>
    <row r="132" spans="2:3" ht="12.75" customHeight="1" x14ac:dyDescent="0.2">
      <c r="B132" s="1"/>
      <c r="C132" s="1"/>
    </row>
    <row r="133" spans="2:3" ht="12.75" customHeight="1" x14ac:dyDescent="0.2">
      <c r="B133" s="1"/>
      <c r="C133" s="1"/>
    </row>
    <row r="134" spans="2:3" ht="12.75" customHeight="1" x14ac:dyDescent="0.2">
      <c r="B134" s="1"/>
      <c r="C134" s="1"/>
    </row>
    <row r="135" spans="2:3" ht="12.75" customHeight="1" x14ac:dyDescent="0.2">
      <c r="B135" s="1"/>
      <c r="C135" s="1"/>
    </row>
    <row r="136" spans="2:3" ht="12.75" customHeight="1" x14ac:dyDescent="0.2">
      <c r="B136" s="1"/>
      <c r="C136" s="1"/>
    </row>
    <row r="137" spans="2:3" ht="12.75" customHeight="1" x14ac:dyDescent="0.2">
      <c r="B137" s="1"/>
      <c r="C137" s="1"/>
    </row>
    <row r="138" spans="2:3" ht="12.75" customHeight="1" x14ac:dyDescent="0.2">
      <c r="B138" s="1"/>
      <c r="C138" s="1"/>
    </row>
    <row r="139" spans="2:3" ht="12.75" customHeight="1" x14ac:dyDescent="0.2">
      <c r="B139" s="1"/>
      <c r="C139" s="1"/>
    </row>
    <row r="140" spans="2:3" ht="12.75" customHeight="1" x14ac:dyDescent="0.2">
      <c r="B140" s="1"/>
      <c r="C140" s="1"/>
    </row>
    <row r="141" spans="2:3" ht="12.75" customHeight="1" x14ac:dyDescent="0.2">
      <c r="B141" s="1"/>
      <c r="C141" s="1"/>
    </row>
    <row r="142" spans="2:3" ht="12.75" customHeight="1" x14ac:dyDescent="0.2">
      <c r="B142" s="1"/>
      <c r="C142" s="1"/>
    </row>
    <row r="143" spans="2:3" ht="12.75" customHeight="1" x14ac:dyDescent="0.2">
      <c r="B143" s="1"/>
      <c r="C143" s="1"/>
    </row>
    <row r="144" spans="2:3" ht="12.75" customHeight="1" x14ac:dyDescent="0.2">
      <c r="B144" s="1"/>
      <c r="C144" s="1"/>
    </row>
    <row r="145" spans="2:3" ht="12.75" customHeight="1" x14ac:dyDescent="0.2">
      <c r="B145" s="1"/>
      <c r="C145" s="1"/>
    </row>
    <row r="146" spans="2:3" ht="12.75" customHeight="1" x14ac:dyDescent="0.2">
      <c r="B146" s="1"/>
      <c r="C146" s="1"/>
    </row>
    <row r="147" spans="2:3" ht="12.75" customHeight="1" x14ac:dyDescent="0.2">
      <c r="B147" s="1"/>
      <c r="C147" s="1"/>
    </row>
    <row r="148" spans="2:3" ht="12.75" customHeight="1" x14ac:dyDescent="0.2">
      <c r="B148" s="1"/>
      <c r="C148" s="1"/>
    </row>
    <row r="149" spans="2:3" ht="12.75" customHeight="1" x14ac:dyDescent="0.2">
      <c r="B149" s="1"/>
      <c r="C149" s="1"/>
    </row>
    <row r="150" spans="2:3" ht="12.75" customHeight="1" x14ac:dyDescent="0.2">
      <c r="B150" s="1"/>
      <c r="C150" s="1"/>
    </row>
    <row r="151" spans="2:3" ht="12.75" customHeight="1" x14ac:dyDescent="0.2">
      <c r="B151" s="1"/>
      <c r="C151" s="1"/>
    </row>
    <row r="152" spans="2:3" ht="12.75" customHeight="1" x14ac:dyDescent="0.2">
      <c r="B152" s="1"/>
      <c r="C152" s="1"/>
    </row>
    <row r="153" spans="2:3" ht="12.75" customHeight="1" x14ac:dyDescent="0.2">
      <c r="B153" s="1"/>
      <c r="C153" s="1"/>
    </row>
    <row r="154" spans="2:3" ht="12.75" customHeight="1" x14ac:dyDescent="0.2">
      <c r="B154" s="1"/>
      <c r="C154" s="1"/>
    </row>
    <row r="155" spans="2:3" ht="12.75" customHeight="1" x14ac:dyDescent="0.2">
      <c r="B155" s="1"/>
      <c r="C155" s="1"/>
    </row>
    <row r="156" spans="2:3" ht="12.75" customHeight="1" x14ac:dyDescent="0.2">
      <c r="B156" s="1"/>
      <c r="C156" s="1"/>
    </row>
    <row r="157" spans="2:3" ht="12.75" customHeight="1" x14ac:dyDescent="0.2">
      <c r="B157" s="1"/>
      <c r="C157" s="1"/>
    </row>
    <row r="158" spans="2:3" ht="12.75" customHeight="1" x14ac:dyDescent="0.2">
      <c r="B158" s="1"/>
      <c r="C158" s="1"/>
    </row>
    <row r="159" spans="2:3" ht="12.75" customHeight="1" x14ac:dyDescent="0.2">
      <c r="B159" s="1"/>
      <c r="C159" s="1"/>
    </row>
    <row r="160" spans="2:3" ht="12.75" customHeight="1" x14ac:dyDescent="0.2">
      <c r="B160" s="1"/>
      <c r="C160" s="1"/>
    </row>
    <row r="161" spans="2:3" ht="12.75" customHeight="1" x14ac:dyDescent="0.2">
      <c r="B161" s="1"/>
      <c r="C161" s="1"/>
    </row>
    <row r="162" spans="2:3" ht="12.75" customHeight="1" x14ac:dyDescent="0.2">
      <c r="B162" s="1"/>
      <c r="C162" s="1"/>
    </row>
    <row r="163" spans="2:3" ht="12.75" customHeight="1" x14ac:dyDescent="0.2">
      <c r="B163" s="1"/>
      <c r="C163" s="1"/>
    </row>
    <row r="164" spans="2:3" ht="12.75" customHeight="1" x14ac:dyDescent="0.2">
      <c r="B164" s="1"/>
      <c r="C164" s="1"/>
    </row>
    <row r="165" spans="2:3" ht="12.75" customHeight="1" x14ac:dyDescent="0.2">
      <c r="B165" s="1"/>
      <c r="C165" s="1"/>
    </row>
    <row r="166" spans="2:3" ht="12.75" customHeight="1" x14ac:dyDescent="0.2">
      <c r="B166" s="1"/>
      <c r="C166" s="1"/>
    </row>
    <row r="167" spans="2:3" ht="12.75" customHeight="1" x14ac:dyDescent="0.2">
      <c r="B167" s="1"/>
      <c r="C167" s="1"/>
    </row>
    <row r="168" spans="2:3" ht="12.75" customHeight="1" x14ac:dyDescent="0.2">
      <c r="B168" s="1"/>
      <c r="C168" s="1"/>
    </row>
    <row r="169" spans="2:3" ht="12.75" customHeight="1" x14ac:dyDescent="0.2">
      <c r="B169" s="1"/>
      <c r="C169" s="1"/>
    </row>
    <row r="170" spans="2:3" ht="12.75" customHeight="1" x14ac:dyDescent="0.2">
      <c r="B170" s="1"/>
      <c r="C170" s="1"/>
    </row>
    <row r="171" spans="2:3" ht="12.75" customHeight="1" x14ac:dyDescent="0.2">
      <c r="B171" s="1"/>
      <c r="C171" s="1"/>
    </row>
    <row r="172" spans="2:3" ht="12.75" customHeight="1" x14ac:dyDescent="0.2">
      <c r="B172" s="1"/>
      <c r="C172" s="1"/>
    </row>
    <row r="173" spans="2:3" ht="12.75" customHeight="1" x14ac:dyDescent="0.2">
      <c r="B173" s="1"/>
      <c r="C173" s="1"/>
    </row>
    <row r="174" spans="2:3" ht="12.75" customHeight="1" x14ac:dyDescent="0.2">
      <c r="B174" s="1"/>
      <c r="C174" s="1"/>
    </row>
    <row r="175" spans="2:3" ht="12.75" customHeight="1" x14ac:dyDescent="0.2">
      <c r="B175" s="1"/>
      <c r="C175" s="1"/>
    </row>
    <row r="176" spans="2:3" ht="12.75" customHeight="1" x14ac:dyDescent="0.2">
      <c r="B176" s="1"/>
      <c r="C176" s="1"/>
    </row>
    <row r="177" spans="2:3" ht="12.75" customHeight="1" x14ac:dyDescent="0.2">
      <c r="B177" s="1"/>
      <c r="C177" s="1"/>
    </row>
    <row r="178" spans="2:3" ht="12.75" customHeight="1" x14ac:dyDescent="0.2">
      <c r="B178" s="1"/>
      <c r="C178" s="1"/>
    </row>
    <row r="179" spans="2:3" ht="12.75" customHeight="1" x14ac:dyDescent="0.2">
      <c r="B179" s="1"/>
      <c r="C179" s="1"/>
    </row>
    <row r="180" spans="2:3" ht="12.75" customHeight="1" x14ac:dyDescent="0.2">
      <c r="B180" s="1"/>
      <c r="C180" s="1"/>
    </row>
    <row r="181" spans="2:3" ht="12.75" customHeight="1" x14ac:dyDescent="0.2">
      <c r="B181" s="1"/>
      <c r="C181" s="1"/>
    </row>
    <row r="182" spans="2:3" ht="12.75" customHeight="1" x14ac:dyDescent="0.2">
      <c r="B182" s="1"/>
      <c r="C182" s="1"/>
    </row>
    <row r="183" spans="2:3" ht="12.75" customHeight="1" x14ac:dyDescent="0.2">
      <c r="B183" s="1"/>
      <c r="C183" s="1"/>
    </row>
    <row r="184" spans="2:3" ht="12.75" customHeight="1" x14ac:dyDescent="0.2">
      <c r="B184" s="1"/>
      <c r="C184" s="1"/>
    </row>
    <row r="185" spans="2:3" ht="12.75" customHeight="1" x14ac:dyDescent="0.2">
      <c r="B185" s="1"/>
      <c r="C185" s="1"/>
    </row>
    <row r="186" spans="2:3" ht="12.75" customHeight="1" x14ac:dyDescent="0.2">
      <c r="B186" s="1"/>
      <c r="C186" s="1"/>
    </row>
    <row r="187" spans="2:3" ht="12.75" customHeight="1" x14ac:dyDescent="0.2">
      <c r="B187" s="1"/>
      <c r="C187" s="1"/>
    </row>
    <row r="188" spans="2:3" ht="12.75" customHeight="1" x14ac:dyDescent="0.2">
      <c r="B188" s="1"/>
      <c r="C188" s="1"/>
    </row>
    <row r="189" spans="2:3" ht="12.75" customHeight="1" x14ac:dyDescent="0.2">
      <c r="B189" s="1"/>
      <c r="C189" s="1"/>
    </row>
    <row r="190" spans="2:3" ht="12.75" customHeight="1" x14ac:dyDescent="0.2">
      <c r="B190" s="1"/>
      <c r="C190" s="1"/>
    </row>
    <row r="191" spans="2:3" ht="12.75" customHeight="1" x14ac:dyDescent="0.2">
      <c r="B191" s="1"/>
      <c r="C191" s="1"/>
    </row>
    <row r="192" spans="2:3" ht="12.75" customHeight="1" x14ac:dyDescent="0.2">
      <c r="B192" s="1"/>
      <c r="C192" s="1"/>
    </row>
    <row r="193" spans="2:3" ht="12.75" customHeight="1" x14ac:dyDescent="0.2">
      <c r="B193" s="1"/>
      <c r="C193" s="1"/>
    </row>
    <row r="194" spans="2:3" ht="12.75" customHeight="1" x14ac:dyDescent="0.2">
      <c r="B194" s="1"/>
      <c r="C194" s="1"/>
    </row>
    <row r="195" spans="2:3" ht="12.75" customHeight="1" x14ac:dyDescent="0.2">
      <c r="B195" s="1"/>
      <c r="C195" s="1"/>
    </row>
    <row r="196" spans="2:3" ht="12.75" customHeight="1" x14ac:dyDescent="0.2">
      <c r="B196" s="1"/>
      <c r="C196" s="1"/>
    </row>
    <row r="197" spans="2:3" ht="12.75" customHeight="1" x14ac:dyDescent="0.2">
      <c r="B197" s="1"/>
      <c r="C197" s="1"/>
    </row>
    <row r="198" spans="2:3" ht="12.75" customHeight="1" x14ac:dyDescent="0.2">
      <c r="B198" s="1"/>
      <c r="C198" s="1"/>
    </row>
    <row r="199" spans="2:3" ht="12.75" customHeight="1" x14ac:dyDescent="0.2">
      <c r="B199" s="1"/>
      <c r="C199" s="1"/>
    </row>
    <row r="200" spans="2:3" ht="12.75" customHeight="1" x14ac:dyDescent="0.2">
      <c r="B200" s="1"/>
      <c r="C200" s="1"/>
    </row>
    <row r="201" spans="2:3" ht="12.75" customHeight="1" x14ac:dyDescent="0.2">
      <c r="B201" s="1"/>
      <c r="C201" s="1"/>
    </row>
    <row r="202" spans="2:3" ht="12.75" customHeight="1" x14ac:dyDescent="0.2">
      <c r="B202" s="1"/>
      <c r="C202" s="1"/>
    </row>
    <row r="203" spans="2:3" ht="12.75" customHeight="1" x14ac:dyDescent="0.2">
      <c r="B203" s="1"/>
      <c r="C203" s="1"/>
    </row>
    <row r="204" spans="2:3" ht="12.75" customHeight="1" x14ac:dyDescent="0.2">
      <c r="B204" s="1"/>
      <c r="C204" s="1"/>
    </row>
    <row r="205" spans="2:3" ht="12.75" customHeight="1" x14ac:dyDescent="0.2">
      <c r="B205" s="1"/>
      <c r="C205" s="1"/>
    </row>
    <row r="206" spans="2:3" ht="12.75" customHeight="1" x14ac:dyDescent="0.2">
      <c r="B206" s="1"/>
      <c r="C206" s="1"/>
    </row>
    <row r="207" spans="2:3" ht="12.75" customHeight="1" x14ac:dyDescent="0.2">
      <c r="B207" s="1"/>
      <c r="C207" s="1"/>
    </row>
    <row r="208" spans="2:3" ht="12.75" customHeight="1" x14ac:dyDescent="0.2">
      <c r="B208" s="1"/>
      <c r="C208" s="1"/>
    </row>
    <row r="209" spans="2:3" ht="12.75" customHeight="1" x14ac:dyDescent="0.2">
      <c r="B209" s="1"/>
      <c r="C209" s="1"/>
    </row>
    <row r="210" spans="2:3" ht="12.75" customHeight="1" x14ac:dyDescent="0.2">
      <c r="B210" s="1"/>
      <c r="C210" s="1"/>
    </row>
    <row r="211" spans="2:3" ht="12.75" customHeight="1" x14ac:dyDescent="0.2">
      <c r="B211" s="1"/>
      <c r="C211" s="1"/>
    </row>
    <row r="212" spans="2:3" ht="12.75" customHeight="1" x14ac:dyDescent="0.2">
      <c r="B212" s="1"/>
      <c r="C212" s="1"/>
    </row>
    <row r="213" spans="2:3" ht="12.75" customHeight="1" x14ac:dyDescent="0.2">
      <c r="B213" s="1"/>
      <c r="C213" s="1"/>
    </row>
    <row r="214" spans="2:3" ht="12.75" customHeight="1" x14ac:dyDescent="0.2">
      <c r="B214" s="1"/>
      <c r="C214" s="1"/>
    </row>
    <row r="215" spans="2:3" ht="12.75" customHeight="1" x14ac:dyDescent="0.2">
      <c r="B215" s="1"/>
      <c r="C215" s="1"/>
    </row>
    <row r="216" spans="2:3" ht="12.75" customHeight="1" x14ac:dyDescent="0.2">
      <c r="B216" s="1"/>
      <c r="C216" s="1"/>
    </row>
    <row r="217" spans="2:3" ht="12.75" customHeight="1" x14ac:dyDescent="0.2">
      <c r="B217" s="1"/>
      <c r="C217" s="1"/>
    </row>
    <row r="218" spans="2:3" ht="12.75" customHeight="1" x14ac:dyDescent="0.2">
      <c r="B218" s="1"/>
      <c r="C218" s="1"/>
    </row>
    <row r="219" spans="2:3" ht="12.75" customHeight="1" x14ac:dyDescent="0.2">
      <c r="B219" s="1"/>
      <c r="C219" s="1"/>
    </row>
    <row r="220" spans="2:3" ht="12.75" customHeight="1" x14ac:dyDescent="0.2">
      <c r="B220" s="1"/>
      <c r="C220" s="1"/>
    </row>
    <row r="221" spans="2:3" ht="12.75" customHeight="1" x14ac:dyDescent="0.2">
      <c r="B221" s="1"/>
      <c r="C221" s="1"/>
    </row>
    <row r="222" spans="2:3" ht="12.75" customHeight="1" x14ac:dyDescent="0.2">
      <c r="B222" s="1"/>
      <c r="C222" s="1"/>
    </row>
    <row r="223" spans="2:3" ht="12.75" customHeight="1" x14ac:dyDescent="0.2">
      <c r="B223" s="1"/>
      <c r="C223" s="1"/>
    </row>
    <row r="224" spans="2:3" ht="12.75" customHeight="1" x14ac:dyDescent="0.2">
      <c r="B224" s="1"/>
      <c r="C224" s="1"/>
    </row>
    <row r="225" spans="2:3" ht="12.75" customHeight="1" x14ac:dyDescent="0.2">
      <c r="B225" s="1"/>
      <c r="C225" s="1"/>
    </row>
    <row r="226" spans="2:3" ht="12.75" customHeight="1" x14ac:dyDescent="0.2">
      <c r="B226" s="1"/>
      <c r="C226" s="1"/>
    </row>
    <row r="227" spans="2:3" ht="12.75" customHeight="1" x14ac:dyDescent="0.2">
      <c r="B227" s="1"/>
      <c r="C227" s="1"/>
    </row>
    <row r="228" spans="2:3" ht="12.75" customHeight="1" x14ac:dyDescent="0.2">
      <c r="B228" s="1"/>
      <c r="C228" s="1"/>
    </row>
    <row r="229" spans="2:3" ht="12.75" customHeight="1" x14ac:dyDescent="0.2">
      <c r="B229" s="1"/>
      <c r="C229" s="1"/>
    </row>
    <row r="230" spans="2:3" ht="12.75" customHeight="1" x14ac:dyDescent="0.2">
      <c r="B230" s="1"/>
      <c r="C230" s="1"/>
    </row>
    <row r="231" spans="2:3" ht="12.75" customHeight="1" x14ac:dyDescent="0.2">
      <c r="B231" s="1"/>
      <c r="C231" s="1"/>
    </row>
    <row r="232" spans="2:3" ht="12.75" customHeight="1" x14ac:dyDescent="0.2">
      <c r="B232" s="1"/>
      <c r="C232" s="1"/>
    </row>
    <row r="233" spans="2:3" ht="12.75" customHeight="1" x14ac:dyDescent="0.2">
      <c r="B233" s="1"/>
      <c r="C233" s="1"/>
    </row>
    <row r="234" spans="2:3" ht="12.75" customHeight="1" x14ac:dyDescent="0.2">
      <c r="B234" s="1"/>
      <c r="C234" s="1"/>
    </row>
    <row r="235" spans="2:3" ht="12.75" customHeight="1" x14ac:dyDescent="0.2">
      <c r="B235" s="1"/>
      <c r="C235" s="1"/>
    </row>
    <row r="236" spans="2:3" ht="12.75" customHeight="1" x14ac:dyDescent="0.2">
      <c r="B236" s="1"/>
      <c r="C236" s="1"/>
    </row>
    <row r="237" spans="2:3" ht="12.75" customHeight="1" x14ac:dyDescent="0.2">
      <c r="B237" s="1"/>
      <c r="C237" s="1"/>
    </row>
    <row r="238" spans="2:3" ht="12.75" customHeight="1" x14ac:dyDescent="0.2">
      <c r="B238" s="1"/>
      <c r="C238" s="1"/>
    </row>
    <row r="239" spans="2:3" ht="12.75" customHeight="1" x14ac:dyDescent="0.2">
      <c r="B239" s="1"/>
      <c r="C239" s="1"/>
    </row>
    <row r="240" spans="2:3" ht="12.75" customHeight="1" x14ac:dyDescent="0.2">
      <c r="B240" s="1"/>
      <c r="C240" s="1"/>
    </row>
    <row r="241" spans="2:3" ht="12.75" customHeight="1" x14ac:dyDescent="0.2">
      <c r="B241" s="1"/>
      <c r="C241" s="1"/>
    </row>
    <row r="242" spans="2:3" ht="12.75" customHeight="1" x14ac:dyDescent="0.2">
      <c r="B242" s="1"/>
      <c r="C242" s="1"/>
    </row>
    <row r="243" spans="2:3" ht="12.75" customHeight="1" x14ac:dyDescent="0.2">
      <c r="B243" s="1"/>
      <c r="C243" s="1"/>
    </row>
    <row r="244" spans="2:3" ht="12.75" customHeight="1" x14ac:dyDescent="0.2">
      <c r="B244" s="1"/>
      <c r="C244" s="1"/>
    </row>
    <row r="245" spans="2:3" ht="12.75" customHeight="1" x14ac:dyDescent="0.2">
      <c r="B245" s="1"/>
      <c r="C245" s="1"/>
    </row>
    <row r="246" spans="2:3" ht="12.75" customHeight="1" x14ac:dyDescent="0.2">
      <c r="B246" s="1"/>
      <c r="C246" s="1"/>
    </row>
    <row r="247" spans="2:3" ht="12.75" customHeight="1" x14ac:dyDescent="0.2">
      <c r="B247" s="1"/>
      <c r="C247" s="1"/>
    </row>
    <row r="248" spans="2:3" ht="12.75" customHeight="1" x14ac:dyDescent="0.2">
      <c r="B248" s="1"/>
      <c r="C248" s="1"/>
    </row>
    <row r="249" spans="2:3" ht="12.75" customHeight="1" x14ac:dyDescent="0.2">
      <c r="B249" s="1"/>
      <c r="C249" s="1"/>
    </row>
    <row r="250" spans="2:3" ht="12.75" customHeight="1" x14ac:dyDescent="0.2">
      <c r="B250" s="1"/>
      <c r="C250" s="1"/>
    </row>
    <row r="251" spans="2:3" ht="12.75" customHeight="1" x14ac:dyDescent="0.2">
      <c r="B251" s="1"/>
      <c r="C251" s="1"/>
    </row>
    <row r="252" spans="2:3" ht="12.75" customHeight="1" x14ac:dyDescent="0.2">
      <c r="B252" s="1"/>
      <c r="C252" s="1"/>
    </row>
    <row r="253" spans="2:3" ht="12.75" customHeight="1" x14ac:dyDescent="0.2">
      <c r="B253" s="1"/>
      <c r="C253" s="1"/>
    </row>
    <row r="254" spans="2:3" ht="12.75" customHeight="1" x14ac:dyDescent="0.2">
      <c r="B254" s="1"/>
      <c r="C254" s="1"/>
    </row>
    <row r="255" spans="2:3" ht="12.75" customHeight="1" x14ac:dyDescent="0.2">
      <c r="B255" s="1"/>
      <c r="C255" s="1"/>
    </row>
    <row r="256" spans="2:3" ht="12.75" customHeight="1" x14ac:dyDescent="0.2">
      <c r="B256" s="1"/>
      <c r="C256" s="1"/>
    </row>
    <row r="257" spans="2:3" ht="12.75" customHeight="1" x14ac:dyDescent="0.2">
      <c r="B257" s="1"/>
      <c r="C257" s="1"/>
    </row>
    <row r="258" spans="2:3" ht="12.75" customHeight="1" x14ac:dyDescent="0.2">
      <c r="B258" s="1"/>
      <c r="C258" s="1"/>
    </row>
    <row r="259" spans="2:3" ht="12.75" customHeight="1" x14ac:dyDescent="0.2">
      <c r="B259" s="1"/>
      <c r="C259" s="1"/>
    </row>
    <row r="260" spans="2:3" ht="12.75" customHeight="1" x14ac:dyDescent="0.2">
      <c r="B260" s="1"/>
      <c r="C260" s="1"/>
    </row>
    <row r="261" spans="2:3" ht="12.75" customHeight="1" x14ac:dyDescent="0.2">
      <c r="B261" s="1"/>
      <c r="C261" s="1"/>
    </row>
    <row r="262" spans="2:3" ht="12.75" customHeight="1" x14ac:dyDescent="0.2">
      <c r="B262" s="1"/>
      <c r="C262" s="1"/>
    </row>
    <row r="263" spans="2:3" ht="12.75" customHeight="1" x14ac:dyDescent="0.2">
      <c r="B263" s="1"/>
      <c r="C263" s="1"/>
    </row>
    <row r="264" spans="2:3" ht="12.75" customHeight="1" x14ac:dyDescent="0.2">
      <c r="B264" s="1"/>
      <c r="C264" s="1"/>
    </row>
    <row r="265" spans="2:3" ht="12.75" customHeight="1" x14ac:dyDescent="0.2">
      <c r="B265" s="1"/>
      <c r="C265" s="1"/>
    </row>
    <row r="266" spans="2:3" ht="12.75" customHeight="1" x14ac:dyDescent="0.2">
      <c r="B266" s="1"/>
      <c r="C266" s="1"/>
    </row>
    <row r="267" spans="2:3" ht="12.75" customHeight="1" x14ac:dyDescent="0.2">
      <c r="B267" s="1"/>
      <c r="C267" s="1"/>
    </row>
    <row r="268" spans="2:3" ht="12.75" customHeight="1" x14ac:dyDescent="0.2">
      <c r="B268" s="1"/>
      <c r="C268" s="1"/>
    </row>
    <row r="269" spans="2:3" ht="12.75" customHeight="1" x14ac:dyDescent="0.2">
      <c r="B269" s="1"/>
      <c r="C269" s="1"/>
    </row>
    <row r="270" spans="2:3" ht="12.75" customHeight="1" x14ac:dyDescent="0.2">
      <c r="B270" s="1"/>
      <c r="C270" s="1"/>
    </row>
    <row r="271" spans="2:3" ht="12.75" customHeight="1" x14ac:dyDescent="0.2">
      <c r="B271" s="1"/>
      <c r="C271" s="1"/>
    </row>
    <row r="272" spans="2:3" ht="12.75" customHeight="1" x14ac:dyDescent="0.2">
      <c r="B272" s="1"/>
      <c r="C272" s="1"/>
    </row>
    <row r="273" spans="2:3" ht="12.75" customHeight="1" x14ac:dyDescent="0.2">
      <c r="B273" s="1"/>
      <c r="C273" s="1"/>
    </row>
    <row r="274" spans="2:3" ht="12.75" customHeight="1" x14ac:dyDescent="0.2">
      <c r="B274" s="1"/>
      <c r="C274" s="1"/>
    </row>
    <row r="275" spans="2:3" ht="12.75" customHeight="1" x14ac:dyDescent="0.2">
      <c r="B275" s="1"/>
      <c r="C275" s="1"/>
    </row>
    <row r="276" spans="2:3" ht="12.75" customHeight="1" x14ac:dyDescent="0.2">
      <c r="B276" s="1"/>
      <c r="C276" s="1"/>
    </row>
    <row r="277" spans="2:3" ht="12.75" customHeight="1" x14ac:dyDescent="0.2">
      <c r="B277" s="1"/>
      <c r="C277" s="1"/>
    </row>
    <row r="278" spans="2:3" ht="12.75" customHeight="1" x14ac:dyDescent="0.2">
      <c r="B278" s="1"/>
      <c r="C278" s="1"/>
    </row>
    <row r="279" spans="2:3" ht="12.75" customHeight="1" x14ac:dyDescent="0.2">
      <c r="B279" s="1"/>
      <c r="C279" s="1"/>
    </row>
    <row r="280" spans="2:3" ht="12.75" customHeight="1" x14ac:dyDescent="0.2">
      <c r="B280" s="1"/>
      <c r="C280" s="1"/>
    </row>
    <row r="281" spans="2:3" ht="12.75" customHeight="1" x14ac:dyDescent="0.2">
      <c r="B281" s="1"/>
      <c r="C281" s="1"/>
    </row>
    <row r="282" spans="2:3" ht="12.75" customHeight="1" x14ac:dyDescent="0.2">
      <c r="B282" s="1"/>
      <c r="C282" s="1"/>
    </row>
    <row r="283" spans="2:3" ht="12.75" customHeight="1" x14ac:dyDescent="0.2">
      <c r="B283" s="1"/>
      <c r="C283" s="1"/>
    </row>
    <row r="284" spans="2:3" ht="12.75" customHeight="1" x14ac:dyDescent="0.2">
      <c r="B284" s="1"/>
      <c r="C284" s="1"/>
    </row>
    <row r="285" spans="2:3" ht="12.75" customHeight="1" x14ac:dyDescent="0.2">
      <c r="B285" s="1"/>
      <c r="C285" s="1"/>
    </row>
    <row r="286" spans="2:3" ht="12.75" customHeight="1" x14ac:dyDescent="0.2">
      <c r="B286" s="1"/>
      <c r="C286" s="1"/>
    </row>
    <row r="287" spans="2:3" ht="12.75" customHeight="1" x14ac:dyDescent="0.2">
      <c r="B287" s="1"/>
      <c r="C287" s="1"/>
    </row>
    <row r="288" spans="2:3" ht="12.75" customHeight="1" x14ac:dyDescent="0.2">
      <c r="B288" s="1"/>
      <c r="C288" s="1"/>
    </row>
    <row r="289" spans="2:3" ht="12.75" customHeight="1" x14ac:dyDescent="0.2">
      <c r="B289" s="1"/>
      <c r="C289" s="1"/>
    </row>
    <row r="290" spans="2:3" ht="12.75" customHeight="1" x14ac:dyDescent="0.2">
      <c r="B290" s="1"/>
      <c r="C290" s="1"/>
    </row>
    <row r="291" spans="2:3" ht="12.75" customHeight="1" x14ac:dyDescent="0.2">
      <c r="B291" s="1"/>
      <c r="C291" s="1"/>
    </row>
    <row r="292" spans="2:3" ht="12.75" customHeight="1" x14ac:dyDescent="0.2">
      <c r="B292" s="1"/>
      <c r="C292" s="1"/>
    </row>
    <row r="293" spans="2:3" ht="12.75" customHeight="1" x14ac:dyDescent="0.2">
      <c r="B293" s="1"/>
      <c r="C293" s="1"/>
    </row>
    <row r="294" spans="2:3" ht="12.75" customHeight="1" x14ac:dyDescent="0.2">
      <c r="B294" s="1"/>
      <c r="C294" s="1"/>
    </row>
    <row r="295" spans="2:3" ht="12.75" customHeight="1" x14ac:dyDescent="0.2">
      <c r="B295" s="1"/>
      <c r="C295" s="1"/>
    </row>
    <row r="296" spans="2:3" ht="12.75" customHeight="1" x14ac:dyDescent="0.2">
      <c r="B296" s="1"/>
      <c r="C296" s="1"/>
    </row>
    <row r="297" spans="2:3" ht="12.75" customHeight="1" x14ac:dyDescent="0.2">
      <c r="B297" s="1"/>
      <c r="C297" s="1"/>
    </row>
    <row r="298" spans="2:3" ht="12.75" customHeight="1" x14ac:dyDescent="0.2">
      <c r="B298" s="1"/>
      <c r="C298" s="1"/>
    </row>
    <row r="299" spans="2:3" ht="12.75" customHeight="1" x14ac:dyDescent="0.2">
      <c r="B299" s="1"/>
      <c r="C299" s="1"/>
    </row>
    <row r="300" spans="2:3" ht="12.75" customHeight="1" x14ac:dyDescent="0.2">
      <c r="B300" s="1"/>
      <c r="C300" s="1"/>
    </row>
    <row r="301" spans="2:3" ht="12.75" customHeight="1" x14ac:dyDescent="0.2">
      <c r="B301" s="1"/>
      <c r="C301" s="1"/>
    </row>
    <row r="302" spans="2:3" ht="12.75" customHeight="1" x14ac:dyDescent="0.2">
      <c r="B302" s="1"/>
      <c r="C302" s="1"/>
    </row>
    <row r="303" spans="2:3" ht="12.75" customHeight="1" x14ac:dyDescent="0.2">
      <c r="B303" s="1"/>
      <c r="C303" s="1"/>
    </row>
    <row r="304" spans="2:3" ht="12.75" customHeight="1" x14ac:dyDescent="0.2">
      <c r="B304" s="1"/>
      <c r="C304" s="1"/>
    </row>
    <row r="305" spans="2:3" ht="12.75" customHeight="1" x14ac:dyDescent="0.2">
      <c r="B305" s="1"/>
      <c r="C305" s="1"/>
    </row>
    <row r="306" spans="2:3" ht="12.75" customHeight="1" x14ac:dyDescent="0.2">
      <c r="B306" s="1"/>
      <c r="C306" s="1"/>
    </row>
    <row r="307" spans="2:3" ht="12.75" customHeight="1" x14ac:dyDescent="0.2">
      <c r="B307" s="1"/>
      <c r="C307" s="1"/>
    </row>
    <row r="308" spans="2:3" ht="12.75" customHeight="1" x14ac:dyDescent="0.2">
      <c r="B308" s="1"/>
      <c r="C308" s="1"/>
    </row>
    <row r="309" spans="2:3" ht="12.75" customHeight="1" x14ac:dyDescent="0.2">
      <c r="B309" s="1"/>
      <c r="C309" s="1"/>
    </row>
    <row r="310" spans="2:3" ht="12.75" customHeight="1" x14ac:dyDescent="0.2">
      <c r="B310" s="1"/>
      <c r="C310" s="1"/>
    </row>
    <row r="311" spans="2:3" ht="12.75" customHeight="1" x14ac:dyDescent="0.2">
      <c r="B311" s="1"/>
      <c r="C311" s="1"/>
    </row>
    <row r="312" spans="2:3" ht="12.75" customHeight="1" x14ac:dyDescent="0.2">
      <c r="B312" s="1"/>
      <c r="C312" s="1"/>
    </row>
    <row r="313" spans="2:3" ht="12.75" customHeight="1" x14ac:dyDescent="0.2">
      <c r="B313" s="1"/>
      <c r="C313" s="1"/>
    </row>
    <row r="314" spans="2:3" ht="12.75" customHeight="1" x14ac:dyDescent="0.2">
      <c r="B314" s="1"/>
      <c r="C314" s="1"/>
    </row>
    <row r="315" spans="2:3" ht="12.75" customHeight="1" x14ac:dyDescent="0.2">
      <c r="B315" s="1"/>
      <c r="C315" s="1"/>
    </row>
    <row r="316" spans="2:3" ht="12.75" customHeight="1" x14ac:dyDescent="0.2">
      <c r="B316" s="1"/>
      <c r="C316" s="1"/>
    </row>
    <row r="317" spans="2:3" ht="12.75" customHeight="1" x14ac:dyDescent="0.2">
      <c r="B317" s="1"/>
      <c r="C317" s="1"/>
    </row>
    <row r="318" spans="2:3" ht="12.75" customHeight="1" x14ac:dyDescent="0.2">
      <c r="B318" s="1"/>
      <c r="C318" s="1"/>
    </row>
    <row r="319" spans="2:3" ht="12.75" customHeight="1" x14ac:dyDescent="0.2">
      <c r="B319" s="1"/>
      <c r="C319" s="1"/>
    </row>
    <row r="320" spans="2:3" ht="12.75" customHeight="1" x14ac:dyDescent="0.2">
      <c r="B320" s="1"/>
      <c r="C320" s="1"/>
    </row>
    <row r="321" spans="2:3" ht="12.75" customHeight="1" x14ac:dyDescent="0.2">
      <c r="B321" s="1"/>
      <c r="C321" s="1"/>
    </row>
    <row r="322" spans="2:3" ht="12.75" customHeight="1" x14ac:dyDescent="0.2">
      <c r="B322" s="1"/>
      <c r="C322" s="1"/>
    </row>
    <row r="323" spans="2:3" ht="12.75" customHeight="1" x14ac:dyDescent="0.2">
      <c r="B323" s="1"/>
      <c r="C323" s="1"/>
    </row>
    <row r="324" spans="2:3" ht="12.75" customHeight="1" x14ac:dyDescent="0.2">
      <c r="B324" s="1"/>
      <c r="C324" s="1"/>
    </row>
    <row r="325" spans="2:3" ht="12.75" customHeight="1" x14ac:dyDescent="0.2">
      <c r="B325" s="1"/>
      <c r="C325" s="1"/>
    </row>
    <row r="326" spans="2:3" ht="12.75" customHeight="1" x14ac:dyDescent="0.2">
      <c r="B326" s="1"/>
      <c r="C326" s="1"/>
    </row>
    <row r="327" spans="2:3" ht="12.75" customHeight="1" x14ac:dyDescent="0.2">
      <c r="B327" s="1"/>
      <c r="C327" s="1"/>
    </row>
    <row r="328" spans="2:3" ht="12.75" customHeight="1" x14ac:dyDescent="0.2">
      <c r="B328" s="1"/>
      <c r="C328" s="1"/>
    </row>
    <row r="329" spans="2:3" ht="12.75" customHeight="1" x14ac:dyDescent="0.2">
      <c r="B329" s="1"/>
      <c r="C329" s="1"/>
    </row>
    <row r="330" spans="2:3" ht="12.75" customHeight="1" x14ac:dyDescent="0.2">
      <c r="B330" s="1"/>
      <c r="C330" s="1"/>
    </row>
    <row r="331" spans="2:3" ht="12.75" customHeight="1" x14ac:dyDescent="0.2">
      <c r="B331" s="1"/>
      <c r="C331" s="1"/>
    </row>
    <row r="332" spans="2:3" ht="12.75" customHeight="1" x14ac:dyDescent="0.2">
      <c r="B332" s="1"/>
      <c r="C332" s="1"/>
    </row>
    <row r="333" spans="2:3" ht="12.75" customHeight="1" x14ac:dyDescent="0.2">
      <c r="B333" s="1"/>
      <c r="C333" s="1"/>
    </row>
    <row r="334" spans="2:3" ht="12.75" customHeight="1" x14ac:dyDescent="0.2">
      <c r="B334" s="1"/>
      <c r="C334" s="1"/>
    </row>
    <row r="335" spans="2:3" ht="12.75" customHeight="1" x14ac:dyDescent="0.2">
      <c r="B335" s="1"/>
      <c r="C335" s="1"/>
    </row>
    <row r="336" spans="2:3" ht="12.75" customHeight="1" x14ac:dyDescent="0.2">
      <c r="B336" s="1"/>
      <c r="C336" s="1"/>
    </row>
    <row r="337" spans="2:3" ht="12.75" customHeight="1" x14ac:dyDescent="0.2">
      <c r="B337" s="1"/>
      <c r="C337" s="1"/>
    </row>
    <row r="338" spans="2:3" ht="12.75" customHeight="1" x14ac:dyDescent="0.2">
      <c r="B338" s="1"/>
      <c r="C338" s="1"/>
    </row>
    <row r="339" spans="2:3" ht="12.75" customHeight="1" x14ac:dyDescent="0.2">
      <c r="B339" s="1"/>
      <c r="C339" s="1"/>
    </row>
    <row r="340" spans="2:3" ht="12.75" customHeight="1" x14ac:dyDescent="0.2">
      <c r="B340" s="1"/>
      <c r="C340" s="1"/>
    </row>
    <row r="341" spans="2:3" ht="12.75" customHeight="1" x14ac:dyDescent="0.2">
      <c r="B341" s="1"/>
      <c r="C341" s="1"/>
    </row>
    <row r="342" spans="2:3" ht="12.75" customHeight="1" x14ac:dyDescent="0.2">
      <c r="B342" s="1"/>
      <c r="C342" s="1"/>
    </row>
    <row r="343" spans="2:3" ht="12.75" customHeight="1" x14ac:dyDescent="0.2">
      <c r="B343" s="1"/>
      <c r="C343" s="1"/>
    </row>
    <row r="344" spans="2:3" ht="12.75" customHeight="1" x14ac:dyDescent="0.2">
      <c r="B344" s="1"/>
      <c r="C344" s="1"/>
    </row>
    <row r="345" spans="2:3" ht="12.75" customHeight="1" x14ac:dyDescent="0.2">
      <c r="B345" s="1"/>
      <c r="C345" s="1"/>
    </row>
    <row r="346" spans="2:3" ht="12.75" customHeight="1" x14ac:dyDescent="0.2">
      <c r="B346" s="1"/>
      <c r="C346" s="1"/>
    </row>
    <row r="347" spans="2:3" ht="12.75" customHeight="1" x14ac:dyDescent="0.2">
      <c r="B347" s="1"/>
      <c r="C347" s="1"/>
    </row>
    <row r="348" spans="2:3" ht="12.75" customHeight="1" x14ac:dyDescent="0.2">
      <c r="B348" s="1"/>
      <c r="C348" s="1"/>
    </row>
    <row r="349" spans="2:3" ht="12.75" customHeight="1" x14ac:dyDescent="0.2">
      <c r="B349" s="1"/>
      <c r="C349" s="1"/>
    </row>
    <row r="350" spans="2:3" ht="12.75" customHeight="1" x14ac:dyDescent="0.2">
      <c r="B350" s="1"/>
      <c r="C350" s="1"/>
    </row>
    <row r="351" spans="2:3" ht="12.75" customHeight="1" x14ac:dyDescent="0.2">
      <c r="B351" s="1"/>
      <c r="C351" s="1"/>
    </row>
    <row r="352" spans="2:3" ht="12.75" customHeight="1" x14ac:dyDescent="0.2">
      <c r="B352" s="1"/>
      <c r="C352" s="1"/>
    </row>
    <row r="353" spans="2:3" ht="12.75" customHeight="1" x14ac:dyDescent="0.2">
      <c r="B353" s="1"/>
      <c r="C353" s="1"/>
    </row>
    <row r="354" spans="2:3" ht="12.75" customHeight="1" x14ac:dyDescent="0.2">
      <c r="B354" s="1"/>
      <c r="C354" s="1"/>
    </row>
    <row r="355" spans="2:3" ht="12.75" customHeight="1" x14ac:dyDescent="0.2">
      <c r="B355" s="1"/>
      <c r="C355" s="1"/>
    </row>
    <row r="356" spans="2:3" ht="12.75" customHeight="1" x14ac:dyDescent="0.2">
      <c r="B356" s="1"/>
      <c r="C356" s="1"/>
    </row>
    <row r="357" spans="2:3" ht="12.75" customHeight="1" x14ac:dyDescent="0.2">
      <c r="B357" s="1"/>
      <c r="C357" s="1"/>
    </row>
    <row r="358" spans="2:3" ht="12.75" customHeight="1" x14ac:dyDescent="0.2">
      <c r="B358" s="1"/>
      <c r="C358" s="1"/>
    </row>
    <row r="359" spans="2:3" ht="12.75" customHeight="1" x14ac:dyDescent="0.2">
      <c r="B359" s="1"/>
      <c r="C359" s="1"/>
    </row>
    <row r="360" spans="2:3" ht="12.75" customHeight="1" x14ac:dyDescent="0.2">
      <c r="B360" s="1"/>
      <c r="C360" s="1"/>
    </row>
    <row r="361" spans="2:3" ht="12.75" customHeight="1" x14ac:dyDescent="0.2">
      <c r="B361" s="1"/>
      <c r="C361" s="1"/>
    </row>
    <row r="362" spans="2:3" ht="12.75" customHeight="1" x14ac:dyDescent="0.2">
      <c r="B362" s="1"/>
      <c r="C362" s="1"/>
    </row>
    <row r="363" spans="2:3" ht="12.75" customHeight="1" x14ac:dyDescent="0.2">
      <c r="B363" s="1"/>
      <c r="C363" s="1"/>
    </row>
    <row r="364" spans="2:3" ht="12.75" customHeight="1" x14ac:dyDescent="0.2">
      <c r="B364" s="1"/>
      <c r="C364" s="1"/>
    </row>
    <row r="365" spans="2:3" ht="12.75" customHeight="1" x14ac:dyDescent="0.2">
      <c r="B365" s="1"/>
      <c r="C365" s="1"/>
    </row>
    <row r="366" spans="2:3" ht="12.75" customHeight="1" x14ac:dyDescent="0.2">
      <c r="B366" s="1"/>
      <c r="C366" s="1"/>
    </row>
    <row r="367" spans="2:3" ht="12.75" customHeight="1" x14ac:dyDescent="0.2">
      <c r="B367" s="1"/>
      <c r="C367" s="1"/>
    </row>
    <row r="368" spans="2:3" ht="12.75" customHeight="1" x14ac:dyDescent="0.2">
      <c r="B368" s="1"/>
      <c r="C368" s="1"/>
    </row>
    <row r="369" spans="2:3" ht="12.75" customHeight="1" x14ac:dyDescent="0.2">
      <c r="B369" s="1"/>
      <c r="C369" s="1"/>
    </row>
    <row r="370" spans="2:3" ht="12.75" customHeight="1" x14ac:dyDescent="0.2">
      <c r="B370" s="1"/>
      <c r="C370" s="1"/>
    </row>
    <row r="371" spans="2:3" ht="12.75" customHeight="1" x14ac:dyDescent="0.2">
      <c r="B371" s="1"/>
      <c r="C371" s="1"/>
    </row>
    <row r="372" spans="2:3" ht="12.75" customHeight="1" x14ac:dyDescent="0.2">
      <c r="B372" s="1"/>
      <c r="C372" s="1"/>
    </row>
    <row r="373" spans="2:3" ht="12.75" customHeight="1" x14ac:dyDescent="0.2">
      <c r="B373" s="1"/>
      <c r="C373" s="1"/>
    </row>
    <row r="374" spans="2:3" ht="12.75" customHeight="1" x14ac:dyDescent="0.2">
      <c r="B374" s="1"/>
      <c r="C374" s="1"/>
    </row>
    <row r="375" spans="2:3" ht="12.75" customHeight="1" x14ac:dyDescent="0.2">
      <c r="B375" s="1"/>
      <c r="C375" s="1"/>
    </row>
    <row r="376" spans="2:3" ht="12.75" customHeight="1" x14ac:dyDescent="0.2">
      <c r="B376" s="1"/>
      <c r="C376" s="1"/>
    </row>
    <row r="377" spans="2:3" ht="12.75" customHeight="1" x14ac:dyDescent="0.2">
      <c r="B377" s="1"/>
      <c r="C377" s="1"/>
    </row>
    <row r="378" spans="2:3" ht="12.75" customHeight="1" x14ac:dyDescent="0.2">
      <c r="B378" s="1"/>
      <c r="C378" s="1"/>
    </row>
    <row r="379" spans="2:3" ht="12.75" customHeight="1" x14ac:dyDescent="0.2">
      <c r="B379" s="1"/>
      <c r="C379" s="1"/>
    </row>
    <row r="380" spans="2:3" ht="12.75" customHeight="1" x14ac:dyDescent="0.2">
      <c r="B380" s="1"/>
      <c r="C380" s="1"/>
    </row>
    <row r="381" spans="2:3" ht="12.75" customHeight="1" x14ac:dyDescent="0.2">
      <c r="B381" s="1"/>
      <c r="C381" s="1"/>
    </row>
    <row r="382" spans="2:3" ht="12.75" customHeight="1" x14ac:dyDescent="0.2">
      <c r="B382" s="1"/>
      <c r="C382" s="1"/>
    </row>
    <row r="383" spans="2:3" ht="12.75" customHeight="1" x14ac:dyDescent="0.2">
      <c r="B383" s="1"/>
      <c r="C383" s="1"/>
    </row>
    <row r="384" spans="2:3" ht="12.75" customHeight="1" x14ac:dyDescent="0.2">
      <c r="B384" s="1"/>
      <c r="C384" s="1"/>
    </row>
    <row r="385" spans="2:3" ht="12.75" customHeight="1" x14ac:dyDescent="0.2">
      <c r="B385" s="1"/>
      <c r="C385" s="1"/>
    </row>
    <row r="386" spans="2:3" ht="12.75" customHeight="1" x14ac:dyDescent="0.2">
      <c r="B386" s="1"/>
      <c r="C386" s="1"/>
    </row>
    <row r="387" spans="2:3" ht="12.75" customHeight="1" x14ac:dyDescent="0.2">
      <c r="B387" s="1"/>
      <c r="C387" s="1"/>
    </row>
    <row r="388" spans="2:3" ht="12.75" customHeight="1" x14ac:dyDescent="0.2">
      <c r="B388" s="1"/>
      <c r="C388" s="1"/>
    </row>
    <row r="389" spans="2:3" ht="12.75" customHeight="1" x14ac:dyDescent="0.2">
      <c r="B389" s="1"/>
      <c r="C389" s="1"/>
    </row>
    <row r="390" spans="2:3" ht="12.75" customHeight="1" x14ac:dyDescent="0.2">
      <c r="B390" s="1"/>
      <c r="C390" s="1"/>
    </row>
    <row r="391" spans="2:3" ht="12.75" customHeight="1" x14ac:dyDescent="0.2">
      <c r="B391" s="1"/>
      <c r="C391" s="1"/>
    </row>
    <row r="392" spans="2:3" ht="12.75" customHeight="1" x14ac:dyDescent="0.2">
      <c r="B392" s="1"/>
      <c r="C392" s="1"/>
    </row>
    <row r="393" spans="2:3" ht="12.75" customHeight="1" x14ac:dyDescent="0.2">
      <c r="B393" s="1"/>
      <c r="C393" s="1"/>
    </row>
    <row r="394" spans="2:3" ht="12.75" customHeight="1" x14ac:dyDescent="0.2">
      <c r="B394" s="1"/>
      <c r="C394" s="1"/>
    </row>
    <row r="395" spans="2:3" ht="12.75" customHeight="1" x14ac:dyDescent="0.2">
      <c r="B395" s="1"/>
      <c r="C395" s="1"/>
    </row>
    <row r="396" spans="2:3" ht="12.75" customHeight="1" x14ac:dyDescent="0.2">
      <c r="B396" s="1"/>
      <c r="C396" s="1"/>
    </row>
    <row r="397" spans="2:3" ht="12.75" customHeight="1" x14ac:dyDescent="0.2">
      <c r="B397" s="1"/>
      <c r="C397" s="1"/>
    </row>
    <row r="398" spans="2:3" ht="12.75" customHeight="1" x14ac:dyDescent="0.2">
      <c r="B398" s="1"/>
      <c r="C398" s="1"/>
    </row>
    <row r="399" spans="2:3" ht="12.75" customHeight="1" x14ac:dyDescent="0.2">
      <c r="B399" s="1"/>
      <c r="C399" s="1"/>
    </row>
    <row r="400" spans="2:3" ht="12.75" customHeight="1" x14ac:dyDescent="0.2">
      <c r="B400" s="1"/>
      <c r="C400" s="1"/>
    </row>
    <row r="401" spans="2:3" ht="12.75" customHeight="1" x14ac:dyDescent="0.2">
      <c r="B401" s="1"/>
      <c r="C401" s="1"/>
    </row>
    <row r="402" spans="2:3" ht="12.75" customHeight="1" x14ac:dyDescent="0.2">
      <c r="B402" s="1"/>
      <c r="C402" s="1"/>
    </row>
    <row r="403" spans="2:3" ht="12.75" customHeight="1" x14ac:dyDescent="0.2">
      <c r="B403" s="1"/>
      <c r="C403" s="1"/>
    </row>
    <row r="404" spans="2:3" ht="12.75" customHeight="1" x14ac:dyDescent="0.2">
      <c r="B404" s="1"/>
      <c r="C404" s="1"/>
    </row>
    <row r="405" spans="2:3" ht="12.75" customHeight="1" x14ac:dyDescent="0.2">
      <c r="B405" s="1"/>
      <c r="C405" s="1"/>
    </row>
    <row r="406" spans="2:3" ht="12.75" customHeight="1" x14ac:dyDescent="0.2">
      <c r="B406" s="1"/>
      <c r="C406" s="1"/>
    </row>
    <row r="407" spans="2:3" ht="12.75" customHeight="1" x14ac:dyDescent="0.2">
      <c r="B407" s="1"/>
      <c r="C407" s="1"/>
    </row>
    <row r="408" spans="2:3" ht="12.75" customHeight="1" x14ac:dyDescent="0.2">
      <c r="B408" s="1"/>
      <c r="C408" s="1"/>
    </row>
    <row r="409" spans="2:3" ht="12.75" customHeight="1" x14ac:dyDescent="0.2">
      <c r="B409" s="1"/>
      <c r="C409" s="1"/>
    </row>
    <row r="410" spans="2:3" ht="12.75" customHeight="1" x14ac:dyDescent="0.2">
      <c r="B410" s="1"/>
      <c r="C410" s="1"/>
    </row>
    <row r="411" spans="2:3" ht="12.75" customHeight="1" x14ac:dyDescent="0.2">
      <c r="B411" s="1"/>
      <c r="C411" s="1"/>
    </row>
    <row r="412" spans="2:3" ht="12.75" customHeight="1" x14ac:dyDescent="0.2">
      <c r="B412" s="1"/>
      <c r="C412" s="1"/>
    </row>
    <row r="413" spans="2:3" ht="12.75" customHeight="1" x14ac:dyDescent="0.2">
      <c r="B413" s="1"/>
      <c r="C413" s="1"/>
    </row>
    <row r="414" spans="2:3" ht="12.75" customHeight="1" x14ac:dyDescent="0.2">
      <c r="B414" s="1"/>
      <c r="C414" s="1"/>
    </row>
    <row r="415" spans="2:3" ht="12.75" customHeight="1" x14ac:dyDescent="0.2">
      <c r="B415" s="1"/>
      <c r="C415" s="1"/>
    </row>
    <row r="416" spans="2:3" ht="12.75" customHeight="1" x14ac:dyDescent="0.2">
      <c r="B416" s="1"/>
      <c r="C416" s="1"/>
    </row>
    <row r="417" spans="2:3" ht="12.75" customHeight="1" x14ac:dyDescent="0.2">
      <c r="B417" s="1"/>
      <c r="C417" s="1"/>
    </row>
    <row r="418" spans="2:3" ht="12.75" customHeight="1" x14ac:dyDescent="0.2">
      <c r="B418" s="1"/>
      <c r="C418" s="1"/>
    </row>
    <row r="419" spans="2:3" ht="12.75" customHeight="1" x14ac:dyDescent="0.2">
      <c r="B419" s="1"/>
      <c r="C419" s="1"/>
    </row>
    <row r="420" spans="2:3" ht="12.75" customHeight="1" x14ac:dyDescent="0.2">
      <c r="B420" s="1"/>
      <c r="C420" s="1"/>
    </row>
    <row r="421" spans="2:3" ht="12.75" customHeight="1" x14ac:dyDescent="0.2">
      <c r="B421" s="1"/>
      <c r="C421" s="1"/>
    </row>
    <row r="422" spans="2:3" ht="12.75" customHeight="1" x14ac:dyDescent="0.2">
      <c r="B422" s="1"/>
      <c r="C422" s="1"/>
    </row>
    <row r="423" spans="2:3" ht="12.75" customHeight="1" x14ac:dyDescent="0.2">
      <c r="B423" s="1"/>
      <c r="C423" s="1"/>
    </row>
    <row r="424" spans="2:3" ht="12.75" customHeight="1" x14ac:dyDescent="0.2">
      <c r="B424" s="1"/>
      <c r="C424" s="1"/>
    </row>
    <row r="425" spans="2:3" ht="12.75" customHeight="1" x14ac:dyDescent="0.2">
      <c r="B425" s="1"/>
      <c r="C425" s="1"/>
    </row>
    <row r="426" spans="2:3" ht="12.75" customHeight="1" x14ac:dyDescent="0.2">
      <c r="B426" s="1"/>
      <c r="C426" s="1"/>
    </row>
    <row r="427" spans="2:3" ht="12.75" customHeight="1" x14ac:dyDescent="0.2">
      <c r="B427" s="1"/>
      <c r="C427" s="1"/>
    </row>
    <row r="428" spans="2:3" ht="12.75" customHeight="1" x14ac:dyDescent="0.2">
      <c r="B428" s="1"/>
      <c r="C428" s="1"/>
    </row>
    <row r="429" spans="2:3" ht="12.75" customHeight="1" x14ac:dyDescent="0.2">
      <c r="B429" s="1"/>
      <c r="C429" s="1"/>
    </row>
    <row r="430" spans="2:3" ht="12.75" customHeight="1" x14ac:dyDescent="0.2">
      <c r="B430" s="1"/>
      <c r="C430" s="1"/>
    </row>
    <row r="431" spans="2:3" ht="12.75" customHeight="1" x14ac:dyDescent="0.2">
      <c r="B431" s="1"/>
      <c r="C431" s="1"/>
    </row>
    <row r="432" spans="2:3" ht="12.75" customHeight="1" x14ac:dyDescent="0.2">
      <c r="B432" s="1"/>
      <c r="C432" s="1"/>
    </row>
    <row r="433" spans="2:3" ht="12.75" customHeight="1" x14ac:dyDescent="0.2">
      <c r="B433" s="1"/>
      <c r="C433" s="1"/>
    </row>
    <row r="434" spans="2:3" ht="12.75" customHeight="1" x14ac:dyDescent="0.2">
      <c r="B434" s="1"/>
      <c r="C434" s="1"/>
    </row>
    <row r="435" spans="2:3" ht="12.75" customHeight="1" x14ac:dyDescent="0.2">
      <c r="B435" s="1"/>
      <c r="C435" s="1"/>
    </row>
    <row r="436" spans="2:3" ht="12.75" customHeight="1" x14ac:dyDescent="0.2">
      <c r="B436" s="1"/>
      <c r="C436" s="1"/>
    </row>
    <row r="437" spans="2:3" ht="12.75" customHeight="1" x14ac:dyDescent="0.2">
      <c r="B437" s="1"/>
      <c r="C437" s="1"/>
    </row>
    <row r="438" spans="2:3" ht="12.75" customHeight="1" x14ac:dyDescent="0.2">
      <c r="B438" s="1"/>
      <c r="C438" s="1"/>
    </row>
    <row r="439" spans="2:3" ht="12.75" customHeight="1" x14ac:dyDescent="0.2">
      <c r="B439" s="1"/>
      <c r="C439" s="1"/>
    </row>
    <row r="440" spans="2:3" ht="12.75" customHeight="1" x14ac:dyDescent="0.2">
      <c r="B440" s="1"/>
      <c r="C440" s="1"/>
    </row>
    <row r="441" spans="2:3" ht="12.75" customHeight="1" x14ac:dyDescent="0.2">
      <c r="B441" s="1"/>
      <c r="C441" s="1"/>
    </row>
    <row r="442" spans="2:3" ht="12.75" customHeight="1" x14ac:dyDescent="0.2">
      <c r="B442" s="1"/>
      <c r="C442" s="1"/>
    </row>
    <row r="443" spans="2:3" ht="12.75" customHeight="1" x14ac:dyDescent="0.2">
      <c r="B443" s="1"/>
      <c r="C443" s="1"/>
    </row>
    <row r="444" spans="2:3" ht="12.75" customHeight="1" x14ac:dyDescent="0.2">
      <c r="B444" s="1"/>
      <c r="C444" s="1"/>
    </row>
    <row r="445" spans="2:3" ht="12.75" customHeight="1" x14ac:dyDescent="0.2">
      <c r="B445" s="1"/>
      <c r="C445" s="1"/>
    </row>
    <row r="446" spans="2:3" ht="12.75" customHeight="1" x14ac:dyDescent="0.2">
      <c r="B446" s="1"/>
      <c r="C446" s="1"/>
    </row>
    <row r="447" spans="2:3" ht="12.75" customHeight="1" x14ac:dyDescent="0.2">
      <c r="B447" s="1"/>
      <c r="C447" s="1"/>
    </row>
    <row r="448" spans="2:3" ht="12.75" customHeight="1" x14ac:dyDescent="0.2">
      <c r="B448" s="1"/>
      <c r="C448" s="1"/>
    </row>
    <row r="449" spans="2:3" ht="12.75" customHeight="1" x14ac:dyDescent="0.2">
      <c r="B449" s="1"/>
      <c r="C449" s="1"/>
    </row>
    <row r="450" spans="2:3" ht="12.75" customHeight="1" x14ac:dyDescent="0.2">
      <c r="B450" s="1"/>
      <c r="C450" s="1"/>
    </row>
    <row r="451" spans="2:3" ht="12.75" customHeight="1" x14ac:dyDescent="0.2">
      <c r="B451" s="1"/>
      <c r="C451" s="1"/>
    </row>
    <row r="452" spans="2:3" ht="12.75" customHeight="1" x14ac:dyDescent="0.2">
      <c r="B452" s="1"/>
      <c r="C452" s="1"/>
    </row>
    <row r="453" spans="2:3" ht="12.75" customHeight="1" x14ac:dyDescent="0.2">
      <c r="B453" s="1"/>
      <c r="C453" s="1"/>
    </row>
    <row r="454" spans="2:3" ht="12.75" customHeight="1" x14ac:dyDescent="0.2">
      <c r="B454" s="1"/>
      <c r="C454" s="1"/>
    </row>
    <row r="455" spans="2:3" ht="12.75" customHeight="1" x14ac:dyDescent="0.2">
      <c r="B455" s="1"/>
      <c r="C455" s="1"/>
    </row>
    <row r="456" spans="2:3" ht="12.75" customHeight="1" x14ac:dyDescent="0.2">
      <c r="B456" s="1"/>
      <c r="C456" s="1"/>
    </row>
    <row r="457" spans="2:3" ht="12.75" customHeight="1" x14ac:dyDescent="0.2">
      <c r="B457" s="1"/>
      <c r="C457" s="1"/>
    </row>
    <row r="458" spans="2:3" ht="12.75" customHeight="1" x14ac:dyDescent="0.2">
      <c r="B458" s="1"/>
      <c r="C458" s="1"/>
    </row>
    <row r="459" spans="2:3" ht="12.75" customHeight="1" x14ac:dyDescent="0.2">
      <c r="B459" s="1"/>
      <c r="C459" s="1"/>
    </row>
    <row r="460" spans="2:3" ht="12.75" customHeight="1" x14ac:dyDescent="0.2">
      <c r="B460" s="1"/>
      <c r="C460" s="1"/>
    </row>
    <row r="461" spans="2:3" ht="12.75" customHeight="1" x14ac:dyDescent="0.2">
      <c r="B461" s="1"/>
      <c r="C461" s="1"/>
    </row>
    <row r="462" spans="2:3" ht="12.75" customHeight="1" x14ac:dyDescent="0.2">
      <c r="B462" s="1"/>
      <c r="C462" s="1"/>
    </row>
    <row r="463" spans="2:3" ht="12.75" customHeight="1" x14ac:dyDescent="0.2">
      <c r="B463" s="1"/>
      <c r="C463" s="1"/>
    </row>
    <row r="464" spans="2:3" ht="12.75" customHeight="1" x14ac:dyDescent="0.2">
      <c r="B464" s="1"/>
      <c r="C464" s="1"/>
    </row>
    <row r="465" spans="2:3" ht="12.75" customHeight="1" x14ac:dyDescent="0.2">
      <c r="B465" s="1"/>
      <c r="C465" s="1"/>
    </row>
    <row r="466" spans="2:3" ht="12.75" customHeight="1" x14ac:dyDescent="0.2">
      <c r="B466" s="1"/>
      <c r="C466" s="1"/>
    </row>
    <row r="467" spans="2:3" ht="12.75" customHeight="1" x14ac:dyDescent="0.2">
      <c r="B467" s="1"/>
      <c r="C467" s="1"/>
    </row>
    <row r="468" spans="2:3" ht="12.75" customHeight="1" x14ac:dyDescent="0.2">
      <c r="B468" s="1"/>
      <c r="C468" s="1"/>
    </row>
    <row r="469" spans="2:3" ht="12.75" customHeight="1" x14ac:dyDescent="0.2">
      <c r="B469" s="1"/>
      <c r="C469" s="1"/>
    </row>
    <row r="470" spans="2:3" ht="12.75" customHeight="1" x14ac:dyDescent="0.2">
      <c r="B470" s="1"/>
      <c r="C470" s="1"/>
    </row>
    <row r="471" spans="2:3" ht="12.75" customHeight="1" x14ac:dyDescent="0.2">
      <c r="B471" s="1"/>
      <c r="C471" s="1"/>
    </row>
    <row r="472" spans="2:3" ht="12.75" customHeight="1" x14ac:dyDescent="0.2">
      <c r="B472" s="1"/>
      <c r="C472" s="1"/>
    </row>
    <row r="473" spans="2:3" ht="12.75" customHeight="1" x14ac:dyDescent="0.2">
      <c r="B473" s="1"/>
      <c r="C473" s="1"/>
    </row>
    <row r="474" spans="2:3" ht="12.75" customHeight="1" x14ac:dyDescent="0.2">
      <c r="B474" s="1"/>
      <c r="C474" s="1"/>
    </row>
    <row r="475" spans="2:3" ht="12.75" customHeight="1" x14ac:dyDescent="0.2">
      <c r="B475" s="1"/>
      <c r="C475" s="1"/>
    </row>
    <row r="476" spans="2:3" ht="12.75" customHeight="1" x14ac:dyDescent="0.2">
      <c r="B476" s="1"/>
      <c r="C476" s="1"/>
    </row>
    <row r="477" spans="2:3" ht="12.75" customHeight="1" x14ac:dyDescent="0.2">
      <c r="B477" s="1"/>
      <c r="C477" s="1"/>
    </row>
    <row r="478" spans="2:3" ht="12.75" customHeight="1" x14ac:dyDescent="0.2">
      <c r="B478" s="1"/>
      <c r="C478" s="1"/>
    </row>
    <row r="479" spans="2:3" ht="12.75" customHeight="1" x14ac:dyDescent="0.2">
      <c r="B479" s="1"/>
      <c r="C479" s="1"/>
    </row>
    <row r="480" spans="2:3" ht="12.75" customHeight="1" x14ac:dyDescent="0.2">
      <c r="B480" s="1"/>
      <c r="C480" s="1"/>
    </row>
    <row r="481" spans="2:3" ht="12.75" customHeight="1" x14ac:dyDescent="0.2">
      <c r="B481" s="1"/>
      <c r="C481" s="1"/>
    </row>
    <row r="482" spans="2:3" ht="12.75" customHeight="1" x14ac:dyDescent="0.2">
      <c r="B482" s="1"/>
      <c r="C482" s="1"/>
    </row>
    <row r="483" spans="2:3" ht="12.75" customHeight="1" x14ac:dyDescent="0.2">
      <c r="B483" s="1"/>
      <c r="C483" s="1"/>
    </row>
    <row r="484" spans="2:3" ht="12.75" customHeight="1" x14ac:dyDescent="0.2">
      <c r="B484" s="1"/>
      <c r="C484" s="1"/>
    </row>
    <row r="485" spans="2:3" ht="12.75" customHeight="1" x14ac:dyDescent="0.2">
      <c r="B485" s="1"/>
      <c r="C485" s="1"/>
    </row>
    <row r="486" spans="2:3" ht="12.75" customHeight="1" x14ac:dyDescent="0.2">
      <c r="B486" s="1"/>
      <c r="C486" s="1"/>
    </row>
    <row r="487" spans="2:3" ht="12.75" customHeight="1" x14ac:dyDescent="0.2">
      <c r="B487" s="1"/>
      <c r="C487" s="1"/>
    </row>
    <row r="488" spans="2:3" ht="12.75" customHeight="1" x14ac:dyDescent="0.2">
      <c r="B488" s="1"/>
      <c r="C488" s="1"/>
    </row>
    <row r="489" spans="2:3" ht="12.75" customHeight="1" x14ac:dyDescent="0.2">
      <c r="B489" s="1"/>
      <c r="C489" s="1"/>
    </row>
    <row r="490" spans="2:3" ht="12.75" customHeight="1" x14ac:dyDescent="0.2">
      <c r="B490" s="1"/>
      <c r="C490" s="1"/>
    </row>
    <row r="491" spans="2:3" ht="12.75" customHeight="1" x14ac:dyDescent="0.2">
      <c r="B491" s="1"/>
      <c r="C491" s="1"/>
    </row>
    <row r="492" spans="2:3" ht="12.75" customHeight="1" x14ac:dyDescent="0.2">
      <c r="B492" s="1"/>
      <c r="C492" s="1"/>
    </row>
    <row r="493" spans="2:3" ht="12.75" customHeight="1" x14ac:dyDescent="0.2">
      <c r="B493" s="1"/>
      <c r="C493" s="1"/>
    </row>
    <row r="494" spans="2:3" ht="12.75" customHeight="1" x14ac:dyDescent="0.2">
      <c r="B494" s="1"/>
      <c r="C494" s="1"/>
    </row>
    <row r="495" spans="2:3" ht="12.75" customHeight="1" x14ac:dyDescent="0.2">
      <c r="B495" s="1"/>
      <c r="C495" s="1"/>
    </row>
    <row r="496" spans="2:3" ht="12.75" customHeight="1" x14ac:dyDescent="0.2">
      <c r="B496" s="1"/>
      <c r="C496" s="1"/>
    </row>
    <row r="497" spans="2:3" ht="12.75" customHeight="1" x14ac:dyDescent="0.2">
      <c r="B497" s="1"/>
      <c r="C497" s="1"/>
    </row>
    <row r="498" spans="2:3" ht="12.75" customHeight="1" x14ac:dyDescent="0.2">
      <c r="B498" s="1"/>
      <c r="C498" s="1"/>
    </row>
    <row r="499" spans="2:3" ht="12.75" customHeight="1" x14ac:dyDescent="0.2">
      <c r="B499" s="1"/>
      <c r="C499" s="1"/>
    </row>
    <row r="500" spans="2:3" ht="12.75" customHeight="1" x14ac:dyDescent="0.2">
      <c r="B500" s="1"/>
      <c r="C500" s="1"/>
    </row>
    <row r="501" spans="2:3" ht="12.75" customHeight="1" x14ac:dyDescent="0.2">
      <c r="B501" s="1"/>
      <c r="C501" s="1"/>
    </row>
    <row r="502" spans="2:3" ht="12.75" customHeight="1" x14ac:dyDescent="0.2">
      <c r="B502" s="1"/>
      <c r="C502" s="1"/>
    </row>
    <row r="503" spans="2:3" ht="12.75" customHeight="1" x14ac:dyDescent="0.2">
      <c r="B503" s="1"/>
      <c r="C503" s="1"/>
    </row>
    <row r="504" spans="2:3" ht="12.75" customHeight="1" x14ac:dyDescent="0.2">
      <c r="B504" s="1"/>
      <c r="C504" s="1"/>
    </row>
    <row r="505" spans="2:3" ht="12.75" customHeight="1" x14ac:dyDescent="0.2">
      <c r="B505" s="1"/>
      <c r="C505" s="1"/>
    </row>
    <row r="506" spans="2:3" ht="12.75" customHeight="1" x14ac:dyDescent="0.2">
      <c r="B506" s="1"/>
      <c r="C506" s="1"/>
    </row>
    <row r="507" spans="2:3" ht="12.75" customHeight="1" x14ac:dyDescent="0.2">
      <c r="B507" s="1"/>
      <c r="C507" s="1"/>
    </row>
    <row r="508" spans="2:3" ht="12.75" customHeight="1" x14ac:dyDescent="0.2">
      <c r="B508" s="1"/>
      <c r="C508" s="1"/>
    </row>
    <row r="509" spans="2:3" ht="12.75" customHeight="1" x14ac:dyDescent="0.2">
      <c r="B509" s="1"/>
      <c r="C509" s="1"/>
    </row>
    <row r="510" spans="2:3" ht="12.75" customHeight="1" x14ac:dyDescent="0.2">
      <c r="B510" s="1"/>
      <c r="C510" s="1"/>
    </row>
    <row r="511" spans="2:3" ht="12.75" customHeight="1" x14ac:dyDescent="0.2">
      <c r="B511" s="1"/>
      <c r="C511" s="1"/>
    </row>
    <row r="512" spans="2:3" ht="12.75" customHeight="1" x14ac:dyDescent="0.2">
      <c r="B512" s="1"/>
      <c r="C512" s="1"/>
    </row>
    <row r="513" spans="2:3" ht="12.75" customHeight="1" x14ac:dyDescent="0.2">
      <c r="B513" s="1"/>
      <c r="C513" s="1"/>
    </row>
    <row r="514" spans="2:3" ht="12.75" customHeight="1" x14ac:dyDescent="0.2">
      <c r="B514" s="1"/>
      <c r="C514" s="1"/>
    </row>
    <row r="515" spans="2:3" ht="12.75" customHeight="1" x14ac:dyDescent="0.2">
      <c r="B515" s="1"/>
      <c r="C515" s="1"/>
    </row>
    <row r="516" spans="2:3" ht="12.75" customHeight="1" x14ac:dyDescent="0.2">
      <c r="B516" s="1"/>
      <c r="C516" s="1"/>
    </row>
    <row r="517" spans="2:3" ht="12.75" customHeight="1" x14ac:dyDescent="0.2">
      <c r="B517" s="1"/>
      <c r="C517" s="1"/>
    </row>
    <row r="518" spans="2:3" ht="12.75" customHeight="1" x14ac:dyDescent="0.2">
      <c r="B518" s="1"/>
      <c r="C518" s="1"/>
    </row>
    <row r="519" spans="2:3" ht="12.75" customHeight="1" x14ac:dyDescent="0.2">
      <c r="B519" s="1"/>
      <c r="C519" s="1"/>
    </row>
    <row r="520" spans="2:3" ht="12.75" customHeight="1" x14ac:dyDescent="0.2">
      <c r="B520" s="1"/>
      <c r="C520" s="1"/>
    </row>
    <row r="521" spans="2:3" ht="12.75" customHeight="1" x14ac:dyDescent="0.2">
      <c r="B521" s="1"/>
      <c r="C521" s="1"/>
    </row>
    <row r="522" spans="2:3" ht="12.75" customHeight="1" x14ac:dyDescent="0.2">
      <c r="B522" s="1"/>
      <c r="C522" s="1"/>
    </row>
    <row r="523" spans="2:3" ht="12.75" customHeight="1" x14ac:dyDescent="0.2">
      <c r="B523" s="1"/>
      <c r="C523" s="1"/>
    </row>
    <row r="524" spans="2:3" ht="12.75" customHeight="1" x14ac:dyDescent="0.2">
      <c r="B524" s="1"/>
      <c r="C524" s="1"/>
    </row>
    <row r="525" spans="2:3" ht="12.75" customHeight="1" x14ac:dyDescent="0.2">
      <c r="B525" s="1"/>
      <c r="C525" s="1"/>
    </row>
    <row r="526" spans="2:3" ht="12.75" customHeight="1" x14ac:dyDescent="0.2">
      <c r="B526" s="1"/>
      <c r="C526" s="1"/>
    </row>
    <row r="527" spans="2:3" ht="12.75" customHeight="1" x14ac:dyDescent="0.2">
      <c r="B527" s="1"/>
      <c r="C527" s="1"/>
    </row>
    <row r="528" spans="2:3" ht="12.75" customHeight="1" x14ac:dyDescent="0.2">
      <c r="B528" s="1"/>
      <c r="C528" s="1"/>
    </row>
    <row r="529" spans="2:3" ht="12.75" customHeight="1" x14ac:dyDescent="0.2">
      <c r="B529" s="1"/>
      <c r="C529" s="1"/>
    </row>
    <row r="530" spans="2:3" ht="12.75" customHeight="1" x14ac:dyDescent="0.2">
      <c r="B530" s="1"/>
      <c r="C530" s="1"/>
    </row>
    <row r="531" spans="2:3" ht="12.75" customHeight="1" x14ac:dyDescent="0.2">
      <c r="B531" s="1"/>
      <c r="C531" s="1"/>
    </row>
    <row r="532" spans="2:3" ht="12.75" customHeight="1" x14ac:dyDescent="0.2">
      <c r="B532" s="1"/>
      <c r="C532" s="1"/>
    </row>
    <row r="533" spans="2:3" ht="12.75" customHeight="1" x14ac:dyDescent="0.2">
      <c r="B533" s="1"/>
      <c r="C533" s="1"/>
    </row>
    <row r="534" spans="2:3" ht="12.75" customHeight="1" x14ac:dyDescent="0.2">
      <c r="B534" s="1"/>
      <c r="C534" s="1"/>
    </row>
    <row r="535" spans="2:3" ht="12.75" customHeight="1" x14ac:dyDescent="0.2">
      <c r="B535" s="1"/>
      <c r="C535" s="1"/>
    </row>
    <row r="536" spans="2:3" ht="12.75" customHeight="1" x14ac:dyDescent="0.2">
      <c r="B536" s="1"/>
      <c r="C536" s="1"/>
    </row>
    <row r="537" spans="2:3" ht="12.75" customHeight="1" x14ac:dyDescent="0.2">
      <c r="B537" s="1"/>
      <c r="C537" s="1"/>
    </row>
    <row r="538" spans="2:3" ht="12.75" customHeight="1" x14ac:dyDescent="0.2">
      <c r="B538" s="1"/>
      <c r="C538" s="1"/>
    </row>
    <row r="539" spans="2:3" ht="12.75" customHeight="1" x14ac:dyDescent="0.2">
      <c r="B539" s="1"/>
      <c r="C539" s="1"/>
    </row>
    <row r="540" spans="2:3" ht="12.75" customHeight="1" x14ac:dyDescent="0.2">
      <c r="B540" s="1"/>
      <c r="C540" s="1"/>
    </row>
    <row r="541" spans="2:3" ht="12.75" customHeight="1" x14ac:dyDescent="0.2">
      <c r="B541" s="1"/>
      <c r="C541" s="1"/>
    </row>
    <row r="542" spans="2:3" ht="12.75" customHeight="1" x14ac:dyDescent="0.2">
      <c r="B542" s="1"/>
      <c r="C542" s="1"/>
    </row>
    <row r="543" spans="2:3" ht="12.75" customHeight="1" x14ac:dyDescent="0.2">
      <c r="B543" s="1"/>
      <c r="C543" s="1"/>
    </row>
    <row r="544" spans="2:3" ht="12.75" customHeight="1" x14ac:dyDescent="0.2">
      <c r="B544" s="1"/>
      <c r="C544" s="1"/>
    </row>
    <row r="545" spans="2:3" ht="12.75" customHeight="1" x14ac:dyDescent="0.2">
      <c r="B545" s="1"/>
      <c r="C545" s="1"/>
    </row>
    <row r="546" spans="2:3" ht="12.75" customHeight="1" x14ac:dyDescent="0.2">
      <c r="B546" s="1"/>
      <c r="C546" s="1"/>
    </row>
    <row r="547" spans="2:3" ht="12.75" customHeight="1" x14ac:dyDescent="0.2">
      <c r="B547" s="1"/>
      <c r="C547" s="1"/>
    </row>
    <row r="548" spans="2:3" ht="12.75" customHeight="1" x14ac:dyDescent="0.2">
      <c r="B548" s="1"/>
      <c r="C548" s="1"/>
    </row>
    <row r="549" spans="2:3" ht="12.75" customHeight="1" x14ac:dyDescent="0.2">
      <c r="B549" s="1"/>
      <c r="C549" s="1"/>
    </row>
    <row r="550" spans="2:3" ht="12.75" customHeight="1" x14ac:dyDescent="0.2">
      <c r="B550" s="1"/>
      <c r="C550" s="1"/>
    </row>
    <row r="551" spans="2:3" ht="12.75" customHeight="1" x14ac:dyDescent="0.2">
      <c r="B551" s="1"/>
      <c r="C551" s="1"/>
    </row>
    <row r="552" spans="2:3" ht="12.75" customHeight="1" x14ac:dyDescent="0.2">
      <c r="B552" s="1"/>
      <c r="C552" s="1"/>
    </row>
    <row r="553" spans="2:3" ht="12.75" customHeight="1" x14ac:dyDescent="0.2">
      <c r="B553" s="1"/>
      <c r="C553" s="1"/>
    </row>
    <row r="554" spans="2:3" ht="12.75" customHeight="1" x14ac:dyDescent="0.2">
      <c r="B554" s="1"/>
      <c r="C554" s="1"/>
    </row>
    <row r="555" spans="2:3" ht="12.75" customHeight="1" x14ac:dyDescent="0.2">
      <c r="B555" s="1"/>
      <c r="C555" s="1"/>
    </row>
    <row r="556" spans="2:3" ht="12.75" customHeight="1" x14ac:dyDescent="0.2">
      <c r="B556" s="1"/>
      <c r="C556" s="1"/>
    </row>
    <row r="557" spans="2:3" ht="12.75" customHeight="1" x14ac:dyDescent="0.2">
      <c r="B557" s="1"/>
      <c r="C557" s="1"/>
    </row>
    <row r="558" spans="2:3" ht="12.75" customHeight="1" x14ac:dyDescent="0.2">
      <c r="B558" s="1"/>
      <c r="C558" s="1"/>
    </row>
    <row r="559" spans="2:3" ht="12.75" customHeight="1" x14ac:dyDescent="0.2">
      <c r="B559" s="1"/>
      <c r="C559" s="1"/>
    </row>
    <row r="560" spans="2:3" ht="12.75" customHeight="1" x14ac:dyDescent="0.2">
      <c r="B560" s="1"/>
      <c r="C560" s="1"/>
    </row>
    <row r="561" spans="2:3" ht="12.75" customHeight="1" x14ac:dyDescent="0.2">
      <c r="B561" s="1"/>
      <c r="C561" s="1"/>
    </row>
    <row r="562" spans="2:3" ht="12.75" customHeight="1" x14ac:dyDescent="0.2">
      <c r="B562" s="1"/>
      <c r="C562" s="1"/>
    </row>
    <row r="563" spans="2:3" ht="12.75" customHeight="1" x14ac:dyDescent="0.2">
      <c r="B563" s="1"/>
      <c r="C563" s="1"/>
    </row>
    <row r="564" spans="2:3" ht="12.75" customHeight="1" x14ac:dyDescent="0.2">
      <c r="B564" s="1"/>
      <c r="C564" s="1"/>
    </row>
    <row r="565" spans="2:3" ht="12.75" customHeight="1" x14ac:dyDescent="0.2">
      <c r="B565" s="1"/>
      <c r="C565" s="1"/>
    </row>
    <row r="566" spans="2:3" ht="12.75" customHeight="1" x14ac:dyDescent="0.2">
      <c r="B566" s="1"/>
      <c r="C566" s="1"/>
    </row>
    <row r="567" spans="2:3" ht="12.75" customHeight="1" x14ac:dyDescent="0.2">
      <c r="B567" s="1"/>
      <c r="C567" s="1"/>
    </row>
    <row r="568" spans="2:3" ht="12.75" customHeight="1" x14ac:dyDescent="0.2">
      <c r="B568" s="1"/>
      <c r="C568" s="1"/>
    </row>
    <row r="569" spans="2:3" ht="12.75" customHeight="1" x14ac:dyDescent="0.2">
      <c r="B569" s="1"/>
      <c r="C569" s="1"/>
    </row>
    <row r="570" spans="2:3" ht="12.75" customHeight="1" x14ac:dyDescent="0.2">
      <c r="B570" s="1"/>
      <c r="C570" s="1"/>
    </row>
    <row r="571" spans="2:3" ht="12.75" customHeight="1" x14ac:dyDescent="0.2">
      <c r="B571" s="1"/>
      <c r="C571" s="1"/>
    </row>
    <row r="572" spans="2:3" ht="12.75" customHeight="1" x14ac:dyDescent="0.2">
      <c r="B572" s="1"/>
      <c r="C572" s="1"/>
    </row>
    <row r="573" spans="2:3" ht="12.75" customHeight="1" x14ac:dyDescent="0.2">
      <c r="B573" s="1"/>
      <c r="C573" s="1"/>
    </row>
    <row r="574" spans="2:3" ht="12.75" customHeight="1" x14ac:dyDescent="0.2">
      <c r="B574" s="1"/>
      <c r="C574" s="1"/>
    </row>
    <row r="575" spans="2:3" ht="12.75" customHeight="1" x14ac:dyDescent="0.2">
      <c r="B575" s="1"/>
      <c r="C575" s="1"/>
    </row>
    <row r="576" spans="2:3" ht="12.75" customHeight="1" x14ac:dyDescent="0.2">
      <c r="B576" s="1"/>
      <c r="C576" s="1"/>
    </row>
    <row r="577" spans="2:3" ht="12.75" customHeight="1" x14ac:dyDescent="0.2">
      <c r="B577" s="1"/>
      <c r="C577" s="1"/>
    </row>
    <row r="578" spans="2:3" ht="12.75" customHeight="1" x14ac:dyDescent="0.2">
      <c r="B578" s="1"/>
      <c r="C578" s="1"/>
    </row>
    <row r="579" spans="2:3" ht="12.75" customHeight="1" x14ac:dyDescent="0.2">
      <c r="B579" s="1"/>
      <c r="C579" s="1"/>
    </row>
    <row r="580" spans="2:3" ht="12.75" customHeight="1" x14ac:dyDescent="0.2">
      <c r="B580" s="1"/>
      <c r="C580" s="1"/>
    </row>
    <row r="581" spans="2:3" ht="12.75" customHeight="1" x14ac:dyDescent="0.2">
      <c r="B581" s="1"/>
      <c r="C581" s="1"/>
    </row>
    <row r="582" spans="2:3" ht="12.75" customHeight="1" x14ac:dyDescent="0.2">
      <c r="B582" s="1"/>
      <c r="C582" s="1"/>
    </row>
    <row r="583" spans="2:3" ht="12.75" customHeight="1" x14ac:dyDescent="0.2">
      <c r="B583" s="1"/>
      <c r="C583" s="1"/>
    </row>
    <row r="584" spans="2:3" ht="12.75" customHeight="1" x14ac:dyDescent="0.2">
      <c r="B584" s="1"/>
      <c r="C584" s="1"/>
    </row>
    <row r="585" spans="2:3" ht="12.75" customHeight="1" x14ac:dyDescent="0.2">
      <c r="B585" s="1"/>
      <c r="C585" s="1"/>
    </row>
    <row r="586" spans="2:3" ht="12.75" customHeight="1" x14ac:dyDescent="0.2">
      <c r="B586" s="1"/>
      <c r="C586" s="1"/>
    </row>
    <row r="587" spans="2:3" ht="12.75" customHeight="1" x14ac:dyDescent="0.2">
      <c r="B587" s="1"/>
      <c r="C587" s="1"/>
    </row>
    <row r="588" spans="2:3" ht="12.75" customHeight="1" x14ac:dyDescent="0.2">
      <c r="B588" s="1"/>
      <c r="C588" s="1"/>
    </row>
    <row r="589" spans="2:3" ht="12.75" customHeight="1" x14ac:dyDescent="0.2">
      <c r="B589" s="1"/>
      <c r="C589" s="1"/>
    </row>
    <row r="590" spans="2:3" ht="12.75" customHeight="1" x14ac:dyDescent="0.2">
      <c r="B590" s="1"/>
      <c r="C590" s="1"/>
    </row>
    <row r="591" spans="2:3" ht="12.75" customHeight="1" x14ac:dyDescent="0.2">
      <c r="B591" s="1"/>
      <c r="C591" s="1"/>
    </row>
    <row r="592" spans="2:3" ht="12.75" customHeight="1" x14ac:dyDescent="0.2">
      <c r="B592" s="1"/>
      <c r="C592" s="1"/>
    </row>
    <row r="593" spans="2:3" ht="12.75" customHeight="1" x14ac:dyDescent="0.2">
      <c r="B593" s="1"/>
      <c r="C593" s="1"/>
    </row>
    <row r="594" spans="2:3" ht="12.75" customHeight="1" x14ac:dyDescent="0.2">
      <c r="B594" s="1"/>
      <c r="C594" s="1"/>
    </row>
    <row r="595" spans="2:3" ht="12.75" customHeight="1" x14ac:dyDescent="0.2">
      <c r="B595" s="1"/>
      <c r="C595" s="1"/>
    </row>
    <row r="596" spans="2:3" ht="12.75" customHeight="1" x14ac:dyDescent="0.2">
      <c r="B596" s="1"/>
      <c r="C596" s="1"/>
    </row>
    <row r="597" spans="2:3" ht="12.75" customHeight="1" x14ac:dyDescent="0.2">
      <c r="B597" s="1"/>
      <c r="C597" s="1"/>
    </row>
    <row r="598" spans="2:3" ht="12.75" customHeight="1" x14ac:dyDescent="0.2">
      <c r="B598" s="1"/>
      <c r="C598" s="1"/>
    </row>
    <row r="599" spans="2:3" ht="12.75" customHeight="1" x14ac:dyDescent="0.2">
      <c r="B599" s="1"/>
      <c r="C599" s="1"/>
    </row>
    <row r="600" spans="2:3" ht="12.75" customHeight="1" x14ac:dyDescent="0.2">
      <c r="B600" s="1"/>
      <c r="C600" s="1"/>
    </row>
    <row r="601" spans="2:3" ht="12.75" customHeight="1" x14ac:dyDescent="0.2">
      <c r="B601" s="1"/>
      <c r="C601" s="1"/>
    </row>
    <row r="602" spans="2:3" ht="12.75" customHeight="1" x14ac:dyDescent="0.2">
      <c r="B602" s="1"/>
      <c r="C602" s="1"/>
    </row>
    <row r="603" spans="2:3" ht="12.75" customHeight="1" x14ac:dyDescent="0.2">
      <c r="B603" s="1"/>
      <c r="C603" s="1"/>
    </row>
    <row r="604" spans="2:3" ht="12.75" customHeight="1" x14ac:dyDescent="0.2">
      <c r="B604" s="1"/>
      <c r="C604" s="1"/>
    </row>
    <row r="605" spans="2:3" ht="12.75" customHeight="1" x14ac:dyDescent="0.2">
      <c r="B605" s="1"/>
      <c r="C605" s="1"/>
    </row>
    <row r="606" spans="2:3" ht="12.75" customHeight="1" x14ac:dyDescent="0.2">
      <c r="B606" s="1"/>
      <c r="C606" s="1"/>
    </row>
    <row r="607" spans="2:3" ht="12.75" customHeight="1" x14ac:dyDescent="0.2">
      <c r="B607" s="1"/>
      <c r="C607" s="1"/>
    </row>
    <row r="608" spans="2:3" ht="12.75" customHeight="1" x14ac:dyDescent="0.2">
      <c r="B608" s="1"/>
      <c r="C608" s="1"/>
    </row>
    <row r="609" spans="2:3" ht="12.75" customHeight="1" x14ac:dyDescent="0.2">
      <c r="B609" s="1"/>
      <c r="C609" s="1"/>
    </row>
    <row r="610" spans="2:3" ht="12.75" customHeight="1" x14ac:dyDescent="0.2">
      <c r="B610" s="1"/>
      <c r="C610" s="1"/>
    </row>
    <row r="611" spans="2:3" ht="12.75" customHeight="1" x14ac:dyDescent="0.2">
      <c r="B611" s="1"/>
      <c r="C611" s="1"/>
    </row>
    <row r="612" spans="2:3" ht="12.75" customHeight="1" x14ac:dyDescent="0.2">
      <c r="B612" s="1"/>
      <c r="C612" s="1"/>
    </row>
    <row r="613" spans="2:3" ht="12.75" customHeight="1" x14ac:dyDescent="0.2">
      <c r="B613" s="1"/>
      <c r="C613" s="1"/>
    </row>
    <row r="614" spans="2:3" ht="12.75" customHeight="1" x14ac:dyDescent="0.2">
      <c r="B614" s="1"/>
      <c r="C614" s="1"/>
    </row>
    <row r="615" spans="2:3" ht="12.75" customHeight="1" x14ac:dyDescent="0.2">
      <c r="B615" s="1"/>
      <c r="C615" s="1"/>
    </row>
    <row r="616" spans="2:3" ht="12.75" customHeight="1" x14ac:dyDescent="0.2">
      <c r="B616" s="1"/>
      <c r="C616" s="1"/>
    </row>
    <row r="617" spans="2:3" ht="12.75" customHeight="1" x14ac:dyDescent="0.2">
      <c r="B617" s="1"/>
      <c r="C617" s="1"/>
    </row>
    <row r="618" spans="2:3" ht="12.75" customHeight="1" x14ac:dyDescent="0.2">
      <c r="B618" s="1"/>
      <c r="C618" s="1"/>
    </row>
    <row r="619" spans="2:3" ht="12.75" customHeight="1" x14ac:dyDescent="0.2">
      <c r="B619" s="1"/>
      <c r="C619" s="1"/>
    </row>
    <row r="620" spans="2:3" ht="12.75" customHeight="1" x14ac:dyDescent="0.2">
      <c r="B620" s="1"/>
      <c r="C620" s="1"/>
    </row>
    <row r="621" spans="2:3" ht="12.75" customHeight="1" x14ac:dyDescent="0.2">
      <c r="B621" s="1"/>
      <c r="C621" s="1"/>
    </row>
    <row r="622" spans="2:3" ht="12.75" customHeight="1" x14ac:dyDescent="0.2">
      <c r="B622" s="1"/>
      <c r="C622" s="1"/>
    </row>
    <row r="623" spans="2:3" ht="12.75" customHeight="1" x14ac:dyDescent="0.2">
      <c r="B623" s="1"/>
      <c r="C623" s="1"/>
    </row>
    <row r="624" spans="2:3" ht="12.75" customHeight="1" x14ac:dyDescent="0.2">
      <c r="B624" s="1"/>
      <c r="C624" s="1"/>
    </row>
    <row r="625" spans="2:3" ht="12.75" customHeight="1" x14ac:dyDescent="0.2">
      <c r="B625" s="1"/>
      <c r="C625" s="1"/>
    </row>
    <row r="626" spans="2:3" ht="12.75" customHeight="1" x14ac:dyDescent="0.2">
      <c r="B626" s="1"/>
      <c r="C626" s="1"/>
    </row>
    <row r="627" spans="2:3" ht="12.75" customHeight="1" x14ac:dyDescent="0.2">
      <c r="B627" s="1"/>
      <c r="C627" s="1"/>
    </row>
    <row r="628" spans="2:3" ht="12.75" customHeight="1" x14ac:dyDescent="0.2">
      <c r="B628" s="1"/>
      <c r="C628" s="1"/>
    </row>
    <row r="629" spans="2:3" ht="12.75" customHeight="1" x14ac:dyDescent="0.2">
      <c r="B629" s="1"/>
      <c r="C629" s="1"/>
    </row>
    <row r="630" spans="2:3" ht="12.75" customHeight="1" x14ac:dyDescent="0.2">
      <c r="B630" s="1"/>
      <c r="C630" s="1"/>
    </row>
    <row r="631" spans="2:3" ht="12.75" customHeight="1" x14ac:dyDescent="0.2">
      <c r="B631" s="1"/>
      <c r="C631" s="1"/>
    </row>
    <row r="632" spans="2:3" ht="12.75" customHeight="1" x14ac:dyDescent="0.2">
      <c r="B632" s="1"/>
      <c r="C632" s="1"/>
    </row>
    <row r="633" spans="2:3" ht="12.75" customHeight="1" x14ac:dyDescent="0.2">
      <c r="B633" s="1"/>
      <c r="C633" s="1"/>
    </row>
    <row r="634" spans="2:3" ht="12.75" customHeight="1" x14ac:dyDescent="0.2">
      <c r="B634" s="1"/>
      <c r="C634" s="1"/>
    </row>
    <row r="635" spans="2:3" ht="12.75" customHeight="1" x14ac:dyDescent="0.2">
      <c r="B635" s="1"/>
      <c r="C635" s="1"/>
    </row>
    <row r="636" spans="2:3" ht="12.75" customHeight="1" x14ac:dyDescent="0.2">
      <c r="B636" s="1"/>
      <c r="C636" s="1"/>
    </row>
    <row r="637" spans="2:3" ht="12.75" customHeight="1" x14ac:dyDescent="0.2">
      <c r="B637" s="1"/>
      <c r="C637" s="1"/>
    </row>
    <row r="638" spans="2:3" ht="12.75" customHeight="1" x14ac:dyDescent="0.2">
      <c r="B638" s="1"/>
      <c r="C638" s="1"/>
    </row>
    <row r="639" spans="2:3" ht="12.75" customHeight="1" x14ac:dyDescent="0.2">
      <c r="B639" s="1"/>
      <c r="C639" s="1"/>
    </row>
    <row r="640" spans="2:3" ht="12.75" customHeight="1" x14ac:dyDescent="0.2">
      <c r="B640" s="1"/>
      <c r="C640" s="1"/>
    </row>
    <row r="641" spans="2:3" ht="12.75" customHeight="1" x14ac:dyDescent="0.2">
      <c r="B641" s="1"/>
      <c r="C641" s="1"/>
    </row>
    <row r="642" spans="2:3" ht="12.75" customHeight="1" x14ac:dyDescent="0.2">
      <c r="B642" s="1"/>
      <c r="C642" s="1"/>
    </row>
    <row r="643" spans="2:3" ht="12.75" customHeight="1" x14ac:dyDescent="0.2">
      <c r="B643" s="1"/>
      <c r="C643" s="1"/>
    </row>
    <row r="644" spans="2:3" ht="12.75" customHeight="1" x14ac:dyDescent="0.2">
      <c r="B644" s="1"/>
      <c r="C644" s="1"/>
    </row>
    <row r="645" spans="2:3" ht="12.75" customHeight="1" x14ac:dyDescent="0.2">
      <c r="B645" s="1"/>
      <c r="C645" s="1"/>
    </row>
    <row r="646" spans="2:3" ht="12.75" customHeight="1" x14ac:dyDescent="0.2">
      <c r="B646" s="1"/>
      <c r="C646" s="1"/>
    </row>
    <row r="647" spans="2:3" ht="12.75" customHeight="1" x14ac:dyDescent="0.2">
      <c r="B647" s="1"/>
      <c r="C647" s="1"/>
    </row>
    <row r="648" spans="2:3" ht="12.75" customHeight="1" x14ac:dyDescent="0.2">
      <c r="B648" s="1"/>
      <c r="C648" s="1"/>
    </row>
    <row r="649" spans="2:3" ht="12.75" customHeight="1" x14ac:dyDescent="0.2">
      <c r="B649" s="1"/>
      <c r="C649" s="1"/>
    </row>
    <row r="650" spans="2:3" ht="12.75" customHeight="1" x14ac:dyDescent="0.2">
      <c r="B650" s="1"/>
      <c r="C650" s="1"/>
    </row>
    <row r="651" spans="2:3" ht="12.75" customHeight="1" x14ac:dyDescent="0.2">
      <c r="B651" s="1"/>
      <c r="C651" s="1"/>
    </row>
    <row r="652" spans="2:3" ht="12.75" customHeight="1" x14ac:dyDescent="0.2">
      <c r="B652" s="1"/>
      <c r="C652" s="1"/>
    </row>
    <row r="653" spans="2:3" ht="12.75" customHeight="1" x14ac:dyDescent="0.2">
      <c r="B653" s="1"/>
      <c r="C653" s="1"/>
    </row>
    <row r="654" spans="2:3" ht="12.75" customHeight="1" x14ac:dyDescent="0.2">
      <c r="B654" s="1"/>
      <c r="C654" s="1"/>
    </row>
    <row r="655" spans="2:3" ht="12.75" customHeight="1" x14ac:dyDescent="0.2">
      <c r="B655" s="1"/>
      <c r="C655" s="1"/>
    </row>
    <row r="656" spans="2:3" ht="12.75" customHeight="1" x14ac:dyDescent="0.2">
      <c r="B656" s="1"/>
      <c r="C656" s="1"/>
    </row>
    <row r="657" spans="2:3" ht="12.75" customHeight="1" x14ac:dyDescent="0.2">
      <c r="B657" s="1"/>
      <c r="C657" s="1"/>
    </row>
    <row r="658" spans="2:3" ht="12.75" customHeight="1" x14ac:dyDescent="0.2">
      <c r="B658" s="1"/>
      <c r="C658" s="1"/>
    </row>
    <row r="659" spans="2:3" ht="12.75" customHeight="1" x14ac:dyDescent="0.2">
      <c r="B659" s="1"/>
      <c r="C659" s="1"/>
    </row>
    <row r="660" spans="2:3" ht="12.75" customHeight="1" x14ac:dyDescent="0.2">
      <c r="B660" s="1"/>
      <c r="C660" s="1"/>
    </row>
    <row r="661" spans="2:3" ht="12.75" customHeight="1" x14ac:dyDescent="0.2">
      <c r="B661" s="1"/>
      <c r="C661" s="1"/>
    </row>
    <row r="662" spans="2:3" ht="12.75" customHeight="1" x14ac:dyDescent="0.2">
      <c r="B662" s="1"/>
      <c r="C662" s="1"/>
    </row>
    <row r="663" spans="2:3" ht="12.75" customHeight="1" x14ac:dyDescent="0.2">
      <c r="B663" s="1"/>
      <c r="C663" s="1"/>
    </row>
    <row r="664" spans="2:3" ht="12.75" customHeight="1" x14ac:dyDescent="0.2">
      <c r="B664" s="1"/>
      <c r="C664" s="1"/>
    </row>
    <row r="665" spans="2:3" ht="12.75" customHeight="1" x14ac:dyDescent="0.2">
      <c r="B665" s="1"/>
      <c r="C665" s="1"/>
    </row>
    <row r="666" spans="2:3" ht="12.75" customHeight="1" x14ac:dyDescent="0.2">
      <c r="B666" s="1"/>
      <c r="C666" s="1"/>
    </row>
    <row r="667" spans="2:3" ht="12.75" customHeight="1" x14ac:dyDescent="0.2">
      <c r="B667" s="1"/>
      <c r="C667" s="1"/>
    </row>
    <row r="668" spans="2:3" ht="12.75" customHeight="1" x14ac:dyDescent="0.2">
      <c r="B668" s="1"/>
      <c r="C668" s="1"/>
    </row>
    <row r="669" spans="2:3" ht="12.75" customHeight="1" x14ac:dyDescent="0.2">
      <c r="B669" s="1"/>
      <c r="C669" s="1"/>
    </row>
    <row r="670" spans="2:3" ht="12.75" customHeight="1" x14ac:dyDescent="0.2">
      <c r="B670" s="1"/>
      <c r="C670" s="1"/>
    </row>
    <row r="671" spans="2:3" ht="12.75" customHeight="1" x14ac:dyDescent="0.2">
      <c r="B671" s="1"/>
      <c r="C671" s="1"/>
    </row>
    <row r="672" spans="2:3" ht="12.75" customHeight="1" x14ac:dyDescent="0.2">
      <c r="B672" s="1"/>
      <c r="C672" s="1"/>
    </row>
    <row r="673" spans="2:3" ht="12.75" customHeight="1" x14ac:dyDescent="0.2">
      <c r="B673" s="1"/>
      <c r="C673" s="1"/>
    </row>
    <row r="674" spans="2:3" ht="12.75" customHeight="1" x14ac:dyDescent="0.2">
      <c r="B674" s="1"/>
      <c r="C674" s="1"/>
    </row>
    <row r="675" spans="2:3" ht="12.75" customHeight="1" x14ac:dyDescent="0.2">
      <c r="B675" s="1"/>
      <c r="C675" s="1"/>
    </row>
    <row r="676" spans="2:3" ht="12.75" customHeight="1" x14ac:dyDescent="0.2">
      <c r="B676" s="1"/>
      <c r="C676" s="1"/>
    </row>
    <row r="677" spans="2:3" ht="12.75" customHeight="1" x14ac:dyDescent="0.2">
      <c r="B677" s="1"/>
      <c r="C677" s="1"/>
    </row>
    <row r="678" spans="2:3" ht="12.75" customHeight="1" x14ac:dyDescent="0.2">
      <c r="B678" s="1"/>
      <c r="C678" s="1"/>
    </row>
    <row r="679" spans="2:3" ht="12.75" customHeight="1" x14ac:dyDescent="0.2">
      <c r="B679" s="1"/>
      <c r="C679" s="1"/>
    </row>
    <row r="680" spans="2:3" ht="12.75" customHeight="1" x14ac:dyDescent="0.2">
      <c r="B680" s="1"/>
      <c r="C680" s="1"/>
    </row>
    <row r="681" spans="2:3" ht="12.75" customHeight="1" x14ac:dyDescent="0.2">
      <c r="B681" s="1"/>
      <c r="C681" s="1"/>
    </row>
    <row r="682" spans="2:3" ht="12.75" customHeight="1" x14ac:dyDescent="0.2">
      <c r="B682" s="1"/>
      <c r="C682" s="1"/>
    </row>
    <row r="683" spans="2:3" ht="12.75" customHeight="1" x14ac:dyDescent="0.2">
      <c r="B683" s="1"/>
      <c r="C683" s="1"/>
    </row>
    <row r="684" spans="2:3" ht="12.75" customHeight="1" x14ac:dyDescent="0.2">
      <c r="B684" s="1"/>
      <c r="C684" s="1"/>
    </row>
    <row r="685" spans="2:3" ht="12.75" customHeight="1" x14ac:dyDescent="0.2">
      <c r="B685" s="1"/>
      <c r="C685" s="1"/>
    </row>
    <row r="686" spans="2:3" ht="12.75" customHeight="1" x14ac:dyDescent="0.2">
      <c r="B686" s="1"/>
      <c r="C686" s="1"/>
    </row>
    <row r="687" spans="2:3" ht="12.75" customHeight="1" x14ac:dyDescent="0.2">
      <c r="B687" s="1"/>
      <c r="C687" s="1"/>
    </row>
    <row r="688" spans="2:3" ht="12.75" customHeight="1" x14ac:dyDescent="0.2">
      <c r="B688" s="1"/>
      <c r="C688" s="1"/>
    </row>
    <row r="689" spans="2:3" ht="12.75" customHeight="1" x14ac:dyDescent="0.2">
      <c r="B689" s="1"/>
      <c r="C689" s="1"/>
    </row>
    <row r="690" spans="2:3" ht="12.75" customHeight="1" x14ac:dyDescent="0.2">
      <c r="B690" s="1"/>
      <c r="C690" s="1"/>
    </row>
    <row r="691" spans="2:3" ht="12.75" customHeight="1" x14ac:dyDescent="0.2">
      <c r="B691" s="1"/>
      <c r="C691" s="1"/>
    </row>
    <row r="692" spans="2:3" ht="12.75" customHeight="1" x14ac:dyDescent="0.2">
      <c r="B692" s="1"/>
      <c r="C692" s="1"/>
    </row>
    <row r="693" spans="2:3" ht="12.75" customHeight="1" x14ac:dyDescent="0.2">
      <c r="B693" s="1"/>
      <c r="C693" s="1"/>
    </row>
    <row r="694" spans="2:3" ht="12.75" customHeight="1" x14ac:dyDescent="0.2">
      <c r="B694" s="1"/>
      <c r="C694" s="1"/>
    </row>
    <row r="695" spans="2:3" ht="12.75" customHeight="1" x14ac:dyDescent="0.2">
      <c r="B695" s="1"/>
      <c r="C695" s="1"/>
    </row>
    <row r="696" spans="2:3" ht="12.75" customHeight="1" x14ac:dyDescent="0.2">
      <c r="B696" s="1"/>
      <c r="C696" s="1"/>
    </row>
    <row r="697" spans="2:3" ht="12.75" customHeight="1" x14ac:dyDescent="0.2">
      <c r="B697" s="1"/>
      <c r="C697" s="1"/>
    </row>
    <row r="698" spans="2:3" ht="12.75" customHeight="1" x14ac:dyDescent="0.2">
      <c r="B698" s="1"/>
      <c r="C698" s="1"/>
    </row>
    <row r="699" spans="2:3" ht="12.75" customHeight="1" x14ac:dyDescent="0.2">
      <c r="B699" s="1"/>
      <c r="C699" s="1"/>
    </row>
    <row r="700" spans="2:3" ht="12.75" customHeight="1" x14ac:dyDescent="0.2">
      <c r="B700" s="1"/>
      <c r="C700" s="1"/>
    </row>
    <row r="701" spans="2:3" ht="12.75" customHeight="1" x14ac:dyDescent="0.2">
      <c r="B701" s="1"/>
      <c r="C701" s="1"/>
    </row>
    <row r="702" spans="2:3" ht="12.75" customHeight="1" x14ac:dyDescent="0.2">
      <c r="B702" s="1"/>
      <c r="C702" s="1"/>
    </row>
    <row r="703" spans="2:3" ht="12.75" customHeight="1" x14ac:dyDescent="0.2">
      <c r="B703" s="1"/>
      <c r="C703" s="1"/>
    </row>
    <row r="704" spans="2:3" ht="12.75" customHeight="1" x14ac:dyDescent="0.2">
      <c r="B704" s="1"/>
      <c r="C704" s="1"/>
    </row>
    <row r="705" spans="2:3" ht="12.75" customHeight="1" x14ac:dyDescent="0.2">
      <c r="B705" s="1"/>
      <c r="C705" s="1"/>
    </row>
    <row r="706" spans="2:3" ht="12.75" customHeight="1" x14ac:dyDescent="0.2">
      <c r="B706" s="1"/>
      <c r="C706" s="1"/>
    </row>
    <row r="707" spans="2:3" ht="12.75" customHeight="1" x14ac:dyDescent="0.2">
      <c r="B707" s="1"/>
      <c r="C707" s="1"/>
    </row>
    <row r="708" spans="2:3" ht="12.75" customHeight="1" x14ac:dyDescent="0.2">
      <c r="B708" s="1"/>
      <c r="C708" s="1"/>
    </row>
    <row r="709" spans="2:3" ht="12.75" customHeight="1" x14ac:dyDescent="0.2">
      <c r="B709" s="1"/>
      <c r="C709" s="1"/>
    </row>
    <row r="710" spans="2:3" ht="12.75" customHeight="1" x14ac:dyDescent="0.2">
      <c r="B710" s="1"/>
      <c r="C710" s="1"/>
    </row>
    <row r="711" spans="2:3" ht="12.75" customHeight="1" x14ac:dyDescent="0.2">
      <c r="B711" s="1"/>
      <c r="C711" s="1"/>
    </row>
    <row r="712" spans="2:3" ht="12.75" customHeight="1" x14ac:dyDescent="0.2">
      <c r="B712" s="1"/>
      <c r="C712" s="1"/>
    </row>
    <row r="713" spans="2:3" ht="12.75" customHeight="1" x14ac:dyDescent="0.2">
      <c r="B713" s="1"/>
      <c r="C713" s="1"/>
    </row>
    <row r="714" spans="2:3" ht="12.75" customHeight="1" x14ac:dyDescent="0.2">
      <c r="B714" s="1"/>
      <c r="C714" s="1"/>
    </row>
    <row r="715" spans="2:3" ht="12.75" customHeight="1" x14ac:dyDescent="0.2">
      <c r="B715" s="1"/>
      <c r="C715" s="1"/>
    </row>
    <row r="716" spans="2:3" ht="12.75" customHeight="1" x14ac:dyDescent="0.2">
      <c r="B716" s="1"/>
      <c r="C716" s="1"/>
    </row>
    <row r="717" spans="2:3" ht="12.75" customHeight="1" x14ac:dyDescent="0.2">
      <c r="B717" s="1"/>
      <c r="C717" s="1"/>
    </row>
    <row r="718" spans="2:3" ht="12.75" customHeight="1" x14ac:dyDescent="0.2">
      <c r="B718" s="1"/>
      <c r="C718" s="1"/>
    </row>
    <row r="719" spans="2:3" ht="12.75" customHeight="1" x14ac:dyDescent="0.2">
      <c r="B719" s="1"/>
      <c r="C719" s="1"/>
    </row>
    <row r="720" spans="2:3" ht="12.75" customHeight="1" x14ac:dyDescent="0.2">
      <c r="B720" s="1"/>
      <c r="C720" s="1"/>
    </row>
    <row r="721" spans="2:3" ht="12.75" customHeight="1" x14ac:dyDescent="0.2">
      <c r="B721" s="1"/>
      <c r="C721" s="1"/>
    </row>
    <row r="722" spans="2:3" ht="12.75" customHeight="1" x14ac:dyDescent="0.2">
      <c r="B722" s="1"/>
      <c r="C722" s="1"/>
    </row>
    <row r="723" spans="2:3" ht="12.75" customHeight="1" x14ac:dyDescent="0.2">
      <c r="B723" s="1"/>
      <c r="C723" s="1"/>
    </row>
    <row r="724" spans="2:3" ht="12.75" customHeight="1" x14ac:dyDescent="0.2">
      <c r="B724" s="1"/>
      <c r="C724" s="1"/>
    </row>
    <row r="725" spans="2:3" ht="12.75" customHeight="1" x14ac:dyDescent="0.2">
      <c r="B725" s="1"/>
      <c r="C725" s="1"/>
    </row>
    <row r="726" spans="2:3" ht="12.75" customHeight="1" x14ac:dyDescent="0.2">
      <c r="B726" s="1"/>
      <c r="C726" s="1"/>
    </row>
    <row r="727" spans="2:3" ht="12.75" customHeight="1" x14ac:dyDescent="0.2">
      <c r="B727" s="1"/>
      <c r="C727" s="1"/>
    </row>
    <row r="728" spans="2:3" ht="12.75" customHeight="1" x14ac:dyDescent="0.2">
      <c r="B728" s="1"/>
      <c r="C728" s="1"/>
    </row>
    <row r="729" spans="2:3" ht="12.75" customHeight="1" x14ac:dyDescent="0.2">
      <c r="B729" s="1"/>
      <c r="C729" s="1"/>
    </row>
    <row r="730" spans="2:3" ht="12.75" customHeight="1" x14ac:dyDescent="0.2">
      <c r="B730" s="1"/>
      <c r="C730" s="1"/>
    </row>
    <row r="731" spans="2:3" ht="12.75" customHeight="1" x14ac:dyDescent="0.2">
      <c r="B731" s="1"/>
      <c r="C731" s="1"/>
    </row>
    <row r="732" spans="2:3" ht="12.75" customHeight="1" x14ac:dyDescent="0.2">
      <c r="B732" s="1"/>
      <c r="C732" s="1"/>
    </row>
    <row r="733" spans="2:3" ht="12.75" customHeight="1" x14ac:dyDescent="0.2">
      <c r="B733" s="1"/>
      <c r="C733" s="1"/>
    </row>
    <row r="734" spans="2:3" ht="12.75" customHeight="1" x14ac:dyDescent="0.2">
      <c r="B734" s="1"/>
      <c r="C734" s="1"/>
    </row>
    <row r="735" spans="2:3" ht="12.75" customHeight="1" x14ac:dyDescent="0.2">
      <c r="B735" s="1"/>
      <c r="C735" s="1"/>
    </row>
    <row r="736" spans="2:3" ht="12.75" customHeight="1" x14ac:dyDescent="0.2">
      <c r="B736" s="1"/>
      <c r="C736" s="1"/>
    </row>
    <row r="737" spans="2:3" ht="12.75" customHeight="1" x14ac:dyDescent="0.2">
      <c r="B737" s="1"/>
      <c r="C737" s="1"/>
    </row>
    <row r="738" spans="2:3" ht="12.75" customHeight="1" x14ac:dyDescent="0.2">
      <c r="B738" s="1"/>
      <c r="C738" s="1"/>
    </row>
    <row r="739" spans="2:3" ht="12.75" customHeight="1" x14ac:dyDescent="0.2">
      <c r="B739" s="1"/>
      <c r="C739" s="1"/>
    </row>
    <row r="740" spans="2:3" ht="12.75" customHeight="1" x14ac:dyDescent="0.2">
      <c r="B740" s="1"/>
      <c r="C740" s="1"/>
    </row>
    <row r="741" spans="2:3" ht="12.75" customHeight="1" x14ac:dyDescent="0.2">
      <c r="B741" s="1"/>
      <c r="C741" s="1"/>
    </row>
    <row r="742" spans="2:3" ht="12.75" customHeight="1" x14ac:dyDescent="0.2">
      <c r="B742" s="1"/>
      <c r="C742" s="1"/>
    </row>
    <row r="743" spans="2:3" ht="12.75" customHeight="1" x14ac:dyDescent="0.2">
      <c r="B743" s="1"/>
      <c r="C743" s="1"/>
    </row>
    <row r="744" spans="2:3" ht="12.75" customHeight="1" x14ac:dyDescent="0.2">
      <c r="B744" s="1"/>
      <c r="C744" s="1"/>
    </row>
    <row r="745" spans="2:3" ht="12.75" customHeight="1" x14ac:dyDescent="0.2">
      <c r="B745" s="1"/>
      <c r="C745" s="1"/>
    </row>
    <row r="746" spans="2:3" ht="12.75" customHeight="1" x14ac:dyDescent="0.2">
      <c r="B746" s="1"/>
      <c r="C746" s="1"/>
    </row>
    <row r="747" spans="2:3" ht="12.75" customHeight="1" x14ac:dyDescent="0.2">
      <c r="B747" s="1"/>
      <c r="C747" s="1"/>
    </row>
    <row r="748" spans="2:3" ht="12.75" customHeight="1" x14ac:dyDescent="0.2">
      <c r="B748" s="1"/>
      <c r="C748" s="1"/>
    </row>
    <row r="749" spans="2:3" ht="12.75" customHeight="1" x14ac:dyDescent="0.2">
      <c r="B749" s="1"/>
      <c r="C749" s="1"/>
    </row>
    <row r="750" spans="2:3" ht="12.75" customHeight="1" x14ac:dyDescent="0.2">
      <c r="B750" s="1"/>
      <c r="C750" s="1"/>
    </row>
    <row r="751" spans="2:3" ht="12.75" customHeight="1" x14ac:dyDescent="0.2">
      <c r="B751" s="1"/>
      <c r="C751" s="1"/>
    </row>
    <row r="752" spans="2:3" ht="12.75" customHeight="1" x14ac:dyDescent="0.2">
      <c r="B752" s="1"/>
      <c r="C752" s="1"/>
    </row>
    <row r="753" spans="2:3" ht="12.75" customHeight="1" x14ac:dyDescent="0.2">
      <c r="B753" s="1"/>
      <c r="C753" s="1"/>
    </row>
    <row r="754" spans="2:3" ht="12.75" customHeight="1" x14ac:dyDescent="0.2">
      <c r="B754" s="1"/>
      <c r="C754" s="1"/>
    </row>
    <row r="755" spans="2:3" ht="12.75" customHeight="1" x14ac:dyDescent="0.2">
      <c r="B755" s="1"/>
      <c r="C755" s="1"/>
    </row>
    <row r="756" spans="2:3" ht="12.75" customHeight="1" x14ac:dyDescent="0.2">
      <c r="B756" s="1"/>
      <c r="C756" s="1"/>
    </row>
    <row r="757" spans="2:3" ht="12.75" customHeight="1" x14ac:dyDescent="0.2">
      <c r="B757" s="1"/>
      <c r="C757" s="1"/>
    </row>
    <row r="758" spans="2:3" ht="12.75" customHeight="1" x14ac:dyDescent="0.2">
      <c r="B758" s="1"/>
      <c r="C758" s="1"/>
    </row>
    <row r="759" spans="2:3" ht="12.75" customHeight="1" x14ac:dyDescent="0.2">
      <c r="B759" s="1"/>
      <c r="C759" s="1"/>
    </row>
    <row r="760" spans="2:3" ht="12.75" customHeight="1" x14ac:dyDescent="0.2">
      <c r="B760" s="1"/>
      <c r="C760" s="1"/>
    </row>
    <row r="761" spans="2:3" ht="12.75" customHeight="1" x14ac:dyDescent="0.2">
      <c r="B761" s="1"/>
      <c r="C761" s="1"/>
    </row>
    <row r="762" spans="2:3" ht="12.75" customHeight="1" x14ac:dyDescent="0.2">
      <c r="B762" s="1"/>
      <c r="C762" s="1"/>
    </row>
    <row r="763" spans="2:3" ht="12.75" customHeight="1" x14ac:dyDescent="0.2">
      <c r="B763" s="1"/>
      <c r="C763" s="1"/>
    </row>
    <row r="764" spans="2:3" ht="12.75" customHeight="1" x14ac:dyDescent="0.2">
      <c r="B764" s="1"/>
      <c r="C764" s="1"/>
    </row>
    <row r="765" spans="2:3" ht="12.75" customHeight="1" x14ac:dyDescent="0.2">
      <c r="B765" s="1"/>
      <c r="C765" s="1"/>
    </row>
    <row r="766" spans="2:3" ht="12.75" customHeight="1" x14ac:dyDescent="0.2">
      <c r="B766" s="1"/>
      <c r="C766" s="1"/>
    </row>
    <row r="767" spans="2:3" ht="12.75" customHeight="1" x14ac:dyDescent="0.2">
      <c r="B767" s="1"/>
      <c r="C767" s="1"/>
    </row>
    <row r="768" spans="2:3" ht="12.75" customHeight="1" x14ac:dyDescent="0.2">
      <c r="B768" s="1"/>
      <c r="C768" s="1"/>
    </row>
    <row r="769" spans="2:3" ht="12.75" customHeight="1" x14ac:dyDescent="0.2">
      <c r="B769" s="1"/>
      <c r="C769" s="1"/>
    </row>
    <row r="770" spans="2:3" ht="12.75" customHeight="1" x14ac:dyDescent="0.2">
      <c r="B770" s="1"/>
      <c r="C770" s="1"/>
    </row>
    <row r="771" spans="2:3" ht="12.75" customHeight="1" x14ac:dyDescent="0.2">
      <c r="B771" s="1"/>
      <c r="C771" s="1"/>
    </row>
    <row r="772" spans="2:3" ht="12.75" customHeight="1" x14ac:dyDescent="0.2">
      <c r="B772" s="1"/>
      <c r="C772" s="1"/>
    </row>
    <row r="773" spans="2:3" ht="12.75" customHeight="1" x14ac:dyDescent="0.2">
      <c r="B773" s="1"/>
      <c r="C773" s="1"/>
    </row>
    <row r="774" spans="2:3" ht="12.75" customHeight="1" x14ac:dyDescent="0.2">
      <c r="B774" s="1"/>
      <c r="C774" s="1"/>
    </row>
    <row r="775" spans="2:3" ht="12.75" customHeight="1" x14ac:dyDescent="0.2">
      <c r="B775" s="1"/>
      <c r="C775" s="1"/>
    </row>
    <row r="776" spans="2:3" ht="12.75" customHeight="1" x14ac:dyDescent="0.2">
      <c r="B776" s="1"/>
      <c r="C776" s="1"/>
    </row>
    <row r="777" spans="2:3" ht="12.75" customHeight="1" x14ac:dyDescent="0.2">
      <c r="B777" s="1"/>
      <c r="C777" s="1"/>
    </row>
    <row r="778" spans="2:3" ht="12.75" customHeight="1" x14ac:dyDescent="0.2">
      <c r="B778" s="1"/>
      <c r="C778" s="1"/>
    </row>
    <row r="779" spans="2:3" ht="12.75" customHeight="1" x14ac:dyDescent="0.2">
      <c r="B779" s="1"/>
      <c r="C779" s="1"/>
    </row>
    <row r="780" spans="2:3" ht="12.75" customHeight="1" x14ac:dyDescent="0.2">
      <c r="B780" s="1"/>
      <c r="C780" s="1"/>
    </row>
    <row r="781" spans="2:3" ht="12.75" customHeight="1" x14ac:dyDescent="0.2">
      <c r="B781" s="1"/>
      <c r="C781" s="1"/>
    </row>
    <row r="782" spans="2:3" ht="12.75" customHeight="1" x14ac:dyDescent="0.2">
      <c r="B782" s="1"/>
      <c r="C782" s="1"/>
    </row>
    <row r="783" spans="2:3" ht="12.75" customHeight="1" x14ac:dyDescent="0.2">
      <c r="B783" s="1"/>
      <c r="C783" s="1"/>
    </row>
    <row r="784" spans="2:3" ht="12.75" customHeight="1" x14ac:dyDescent="0.2">
      <c r="B784" s="1"/>
      <c r="C784" s="1"/>
    </row>
    <row r="785" spans="2:3" ht="12.75" customHeight="1" x14ac:dyDescent="0.2">
      <c r="B785" s="1"/>
      <c r="C785" s="1"/>
    </row>
    <row r="786" spans="2:3" ht="12.75" customHeight="1" x14ac:dyDescent="0.2">
      <c r="B786" s="1"/>
      <c r="C786" s="1"/>
    </row>
    <row r="787" spans="2:3" ht="12.75" customHeight="1" x14ac:dyDescent="0.2">
      <c r="B787" s="1"/>
      <c r="C787" s="1"/>
    </row>
    <row r="788" spans="2:3" ht="12.75" customHeight="1" x14ac:dyDescent="0.2">
      <c r="B788" s="1"/>
      <c r="C788" s="1"/>
    </row>
    <row r="789" spans="2:3" ht="12.75" customHeight="1" x14ac:dyDescent="0.2">
      <c r="B789" s="1"/>
      <c r="C789" s="1"/>
    </row>
    <row r="790" spans="2:3" ht="12.75" customHeight="1" x14ac:dyDescent="0.2">
      <c r="B790" s="1"/>
      <c r="C790" s="1"/>
    </row>
    <row r="791" spans="2:3" ht="12.75" customHeight="1" x14ac:dyDescent="0.2">
      <c r="B791" s="1"/>
      <c r="C791" s="1"/>
    </row>
    <row r="792" spans="2:3" ht="12.75" customHeight="1" x14ac:dyDescent="0.2">
      <c r="B792" s="1"/>
      <c r="C792" s="1"/>
    </row>
    <row r="793" spans="2:3" ht="12.75" customHeight="1" x14ac:dyDescent="0.2">
      <c r="B793" s="1"/>
      <c r="C793" s="1"/>
    </row>
    <row r="794" spans="2:3" ht="12.75" customHeight="1" x14ac:dyDescent="0.2">
      <c r="B794" s="1"/>
      <c r="C794" s="1"/>
    </row>
    <row r="795" spans="2:3" ht="12.75" customHeight="1" x14ac:dyDescent="0.2">
      <c r="B795" s="1"/>
      <c r="C795" s="1"/>
    </row>
    <row r="796" spans="2:3" ht="12.75" customHeight="1" x14ac:dyDescent="0.2">
      <c r="B796" s="1"/>
      <c r="C796" s="1"/>
    </row>
    <row r="797" spans="2:3" ht="12.75" customHeight="1" x14ac:dyDescent="0.2">
      <c r="B797" s="1"/>
      <c r="C797" s="1"/>
    </row>
    <row r="798" spans="2:3" ht="12.75" customHeight="1" x14ac:dyDescent="0.2">
      <c r="B798" s="1"/>
      <c r="C798" s="1"/>
    </row>
    <row r="799" spans="2:3" ht="12.75" customHeight="1" x14ac:dyDescent="0.2">
      <c r="B799" s="1"/>
      <c r="C799" s="1"/>
    </row>
    <row r="800" spans="2:3" ht="12.75" customHeight="1" x14ac:dyDescent="0.2">
      <c r="B800" s="1"/>
      <c r="C800" s="1"/>
    </row>
    <row r="801" spans="2:3" ht="12.75" customHeight="1" x14ac:dyDescent="0.2">
      <c r="B801" s="1"/>
      <c r="C801" s="1"/>
    </row>
    <row r="802" spans="2:3" ht="12.75" customHeight="1" x14ac:dyDescent="0.2">
      <c r="B802" s="1"/>
      <c r="C802" s="1"/>
    </row>
    <row r="803" spans="2:3" ht="12.75" customHeight="1" x14ac:dyDescent="0.2">
      <c r="B803" s="1"/>
      <c r="C803" s="1"/>
    </row>
    <row r="804" spans="2:3" ht="12.75" customHeight="1" x14ac:dyDescent="0.2">
      <c r="B804" s="1"/>
      <c r="C804" s="1"/>
    </row>
    <row r="805" spans="2:3" ht="12.75" customHeight="1" x14ac:dyDescent="0.2">
      <c r="B805" s="1"/>
      <c r="C805" s="1"/>
    </row>
    <row r="806" spans="2:3" ht="12.75" customHeight="1" x14ac:dyDescent="0.2">
      <c r="B806" s="1"/>
      <c r="C806" s="1"/>
    </row>
    <row r="807" spans="2:3" ht="12.75" customHeight="1" x14ac:dyDescent="0.2">
      <c r="B807" s="1"/>
      <c r="C807" s="1"/>
    </row>
    <row r="808" spans="2:3" ht="12.75" customHeight="1" x14ac:dyDescent="0.2">
      <c r="B808" s="1"/>
      <c r="C808" s="1"/>
    </row>
    <row r="809" spans="2:3" ht="12.75" customHeight="1" x14ac:dyDescent="0.2">
      <c r="B809" s="1"/>
      <c r="C809" s="1"/>
    </row>
    <row r="810" spans="2:3" ht="12.75" customHeight="1" x14ac:dyDescent="0.2">
      <c r="B810" s="1"/>
      <c r="C810" s="1"/>
    </row>
    <row r="811" spans="2:3" ht="12.75" customHeight="1" x14ac:dyDescent="0.2">
      <c r="B811" s="1"/>
      <c r="C811" s="1"/>
    </row>
    <row r="812" spans="2:3" ht="12.75" customHeight="1" x14ac:dyDescent="0.2">
      <c r="B812" s="1"/>
      <c r="C812" s="1"/>
    </row>
    <row r="813" spans="2:3" ht="12.75" customHeight="1" x14ac:dyDescent="0.2">
      <c r="B813" s="1"/>
      <c r="C813" s="1"/>
    </row>
    <row r="814" spans="2:3" ht="12.75" customHeight="1" x14ac:dyDescent="0.2">
      <c r="B814" s="1"/>
      <c r="C814" s="1"/>
    </row>
    <row r="815" spans="2:3" ht="12.75" customHeight="1" x14ac:dyDescent="0.2">
      <c r="B815" s="1"/>
      <c r="C815" s="1"/>
    </row>
    <row r="816" spans="2:3" ht="12.75" customHeight="1" x14ac:dyDescent="0.2">
      <c r="B816" s="1"/>
      <c r="C816" s="1"/>
    </row>
    <row r="817" spans="2:3" ht="12.75" customHeight="1" x14ac:dyDescent="0.2">
      <c r="B817" s="1"/>
      <c r="C817" s="1"/>
    </row>
    <row r="818" spans="2:3" ht="12.75" customHeight="1" x14ac:dyDescent="0.2">
      <c r="B818" s="1"/>
      <c r="C818" s="1"/>
    </row>
    <row r="819" spans="2:3" ht="12.75" customHeight="1" x14ac:dyDescent="0.2">
      <c r="B819" s="1"/>
      <c r="C819" s="1"/>
    </row>
    <row r="820" spans="2:3" ht="12.75" customHeight="1" x14ac:dyDescent="0.2">
      <c r="B820" s="1"/>
      <c r="C820" s="1"/>
    </row>
    <row r="821" spans="2:3" ht="12.75" customHeight="1" x14ac:dyDescent="0.2">
      <c r="B821" s="1"/>
      <c r="C821" s="1"/>
    </row>
    <row r="822" spans="2:3" ht="12.75" customHeight="1" x14ac:dyDescent="0.2">
      <c r="B822" s="1"/>
      <c r="C822" s="1"/>
    </row>
    <row r="823" spans="2:3" ht="12.75" customHeight="1" x14ac:dyDescent="0.2">
      <c r="B823" s="1"/>
      <c r="C823" s="1"/>
    </row>
    <row r="824" spans="2:3" ht="12.75" customHeight="1" x14ac:dyDescent="0.2">
      <c r="B824" s="1"/>
      <c r="C824" s="1"/>
    </row>
    <row r="825" spans="2:3" ht="12.75" customHeight="1" x14ac:dyDescent="0.2">
      <c r="B825" s="1"/>
      <c r="C825" s="1"/>
    </row>
    <row r="826" spans="2:3" ht="12.75" customHeight="1" x14ac:dyDescent="0.2">
      <c r="B826" s="1"/>
      <c r="C826" s="1"/>
    </row>
    <row r="827" spans="2:3" ht="12.75" customHeight="1" x14ac:dyDescent="0.2">
      <c r="B827" s="1"/>
      <c r="C827" s="1"/>
    </row>
    <row r="828" spans="2:3" ht="12.75" customHeight="1" x14ac:dyDescent="0.2">
      <c r="B828" s="1"/>
      <c r="C828" s="1"/>
    </row>
    <row r="829" spans="2:3" ht="12.75" customHeight="1" x14ac:dyDescent="0.2">
      <c r="B829" s="1"/>
      <c r="C829" s="1"/>
    </row>
    <row r="830" spans="2:3" ht="12.75" customHeight="1" x14ac:dyDescent="0.2">
      <c r="B830" s="1"/>
      <c r="C830" s="1"/>
    </row>
    <row r="831" spans="2:3" ht="12.75" customHeight="1" x14ac:dyDescent="0.2">
      <c r="B831" s="1"/>
      <c r="C831" s="1"/>
    </row>
    <row r="832" spans="2:3" ht="12.75" customHeight="1" x14ac:dyDescent="0.2">
      <c r="B832" s="1"/>
      <c r="C832" s="1"/>
    </row>
    <row r="833" spans="2:3" ht="12.75" customHeight="1" x14ac:dyDescent="0.2">
      <c r="B833" s="1"/>
      <c r="C833" s="1"/>
    </row>
    <row r="834" spans="2:3" ht="12.75" customHeight="1" x14ac:dyDescent="0.2">
      <c r="B834" s="1"/>
      <c r="C834" s="1"/>
    </row>
    <row r="835" spans="2:3" ht="12.75" customHeight="1" x14ac:dyDescent="0.2">
      <c r="B835" s="1"/>
      <c r="C835" s="1"/>
    </row>
    <row r="836" spans="2:3" ht="12.75" customHeight="1" x14ac:dyDescent="0.2">
      <c r="B836" s="1"/>
      <c r="C836" s="1"/>
    </row>
    <row r="837" spans="2:3" ht="12.75" customHeight="1" x14ac:dyDescent="0.2">
      <c r="B837" s="1"/>
      <c r="C837" s="1"/>
    </row>
    <row r="838" spans="2:3" ht="12.75" customHeight="1" x14ac:dyDescent="0.2">
      <c r="B838" s="1"/>
      <c r="C838" s="1"/>
    </row>
    <row r="839" spans="2:3" ht="12.75" customHeight="1" x14ac:dyDescent="0.2">
      <c r="B839" s="1"/>
      <c r="C839" s="1"/>
    </row>
    <row r="840" spans="2:3" ht="12.75" customHeight="1" x14ac:dyDescent="0.2">
      <c r="B840" s="1"/>
      <c r="C840" s="1"/>
    </row>
    <row r="841" spans="2:3" ht="12.75" customHeight="1" x14ac:dyDescent="0.2">
      <c r="B841" s="1"/>
      <c r="C841" s="1"/>
    </row>
    <row r="842" spans="2:3" ht="12.75" customHeight="1" x14ac:dyDescent="0.2">
      <c r="B842" s="1"/>
      <c r="C842" s="1"/>
    </row>
    <row r="843" spans="2:3" ht="12.75" customHeight="1" x14ac:dyDescent="0.2">
      <c r="B843" s="1"/>
      <c r="C843" s="1"/>
    </row>
    <row r="844" spans="2:3" ht="12.75" customHeight="1" x14ac:dyDescent="0.2">
      <c r="B844" s="1"/>
      <c r="C844" s="1"/>
    </row>
    <row r="845" spans="2:3" ht="12.75" customHeight="1" x14ac:dyDescent="0.2">
      <c r="B845" s="1"/>
      <c r="C845" s="1"/>
    </row>
    <row r="846" spans="2:3" ht="12.75" customHeight="1" x14ac:dyDescent="0.2">
      <c r="B846" s="1"/>
      <c r="C846" s="1"/>
    </row>
    <row r="847" spans="2:3" ht="12.75" customHeight="1" x14ac:dyDescent="0.2">
      <c r="B847" s="1"/>
      <c r="C847" s="1"/>
    </row>
    <row r="848" spans="2:3" ht="12.75" customHeight="1" x14ac:dyDescent="0.2">
      <c r="B848" s="1"/>
      <c r="C848" s="1"/>
    </row>
    <row r="849" spans="2:3" ht="12.75" customHeight="1" x14ac:dyDescent="0.2">
      <c r="B849" s="1"/>
      <c r="C849" s="1"/>
    </row>
    <row r="850" spans="2:3" ht="12.75" customHeight="1" x14ac:dyDescent="0.2">
      <c r="B850" s="1"/>
      <c r="C850" s="1"/>
    </row>
    <row r="851" spans="2:3" ht="12.75" customHeight="1" x14ac:dyDescent="0.2">
      <c r="B851" s="1"/>
      <c r="C851" s="1"/>
    </row>
    <row r="852" spans="2:3" ht="12.75" customHeight="1" x14ac:dyDescent="0.2">
      <c r="B852" s="1"/>
      <c r="C852" s="1"/>
    </row>
    <row r="853" spans="2:3" ht="12.75" customHeight="1" x14ac:dyDescent="0.2">
      <c r="B853" s="1"/>
      <c r="C853" s="1"/>
    </row>
    <row r="854" spans="2:3" ht="12.75" customHeight="1" x14ac:dyDescent="0.2">
      <c r="B854" s="1"/>
      <c r="C854" s="1"/>
    </row>
    <row r="855" spans="2:3" ht="12.75" customHeight="1" x14ac:dyDescent="0.2">
      <c r="B855" s="1"/>
      <c r="C855" s="1"/>
    </row>
    <row r="856" spans="2:3" ht="12.75" customHeight="1" x14ac:dyDescent="0.2">
      <c r="B856" s="1"/>
      <c r="C856" s="1"/>
    </row>
    <row r="857" spans="2:3" ht="12.75" customHeight="1" x14ac:dyDescent="0.2">
      <c r="B857" s="1"/>
      <c r="C857" s="1"/>
    </row>
    <row r="858" spans="2:3" ht="12.75" customHeight="1" x14ac:dyDescent="0.2">
      <c r="B858" s="1"/>
      <c r="C858" s="1"/>
    </row>
    <row r="859" spans="2:3" ht="12.75" customHeight="1" x14ac:dyDescent="0.2">
      <c r="B859" s="1"/>
      <c r="C859" s="1"/>
    </row>
    <row r="860" spans="2:3" ht="12.75" customHeight="1" x14ac:dyDescent="0.2">
      <c r="B860" s="1"/>
      <c r="C860" s="1"/>
    </row>
    <row r="861" spans="2:3" ht="12.75" customHeight="1" x14ac:dyDescent="0.2">
      <c r="B861" s="1"/>
      <c r="C861" s="1"/>
    </row>
    <row r="862" spans="2:3" ht="12.75" customHeight="1" x14ac:dyDescent="0.2">
      <c r="B862" s="1"/>
      <c r="C862" s="1"/>
    </row>
    <row r="863" spans="2:3" ht="12.75" customHeight="1" x14ac:dyDescent="0.2">
      <c r="B863" s="1"/>
      <c r="C863" s="1"/>
    </row>
    <row r="864" spans="2:3" ht="12.75" customHeight="1" x14ac:dyDescent="0.2">
      <c r="B864" s="1"/>
      <c r="C864" s="1"/>
    </row>
    <row r="865" spans="2:3" ht="12.75" customHeight="1" x14ac:dyDescent="0.2">
      <c r="B865" s="1"/>
      <c r="C865" s="1"/>
    </row>
    <row r="866" spans="2:3" ht="12.75" customHeight="1" x14ac:dyDescent="0.2">
      <c r="B866" s="1"/>
      <c r="C866" s="1"/>
    </row>
    <row r="867" spans="2:3" ht="12.75" customHeight="1" x14ac:dyDescent="0.2">
      <c r="B867" s="1"/>
      <c r="C867" s="1"/>
    </row>
    <row r="868" spans="2:3" ht="12.75" customHeight="1" x14ac:dyDescent="0.2">
      <c r="B868" s="1"/>
      <c r="C868" s="1"/>
    </row>
    <row r="869" spans="2:3" ht="12.75" customHeight="1" x14ac:dyDescent="0.2">
      <c r="B869" s="1"/>
      <c r="C869" s="1"/>
    </row>
    <row r="870" spans="2:3" ht="12.75" customHeight="1" x14ac:dyDescent="0.2">
      <c r="B870" s="1"/>
      <c r="C870" s="1"/>
    </row>
    <row r="871" spans="2:3" ht="12.75" customHeight="1" x14ac:dyDescent="0.2">
      <c r="B871" s="1"/>
      <c r="C871" s="1"/>
    </row>
    <row r="872" spans="2:3" ht="12.75" customHeight="1" x14ac:dyDescent="0.2">
      <c r="B872" s="1"/>
      <c r="C872" s="1"/>
    </row>
    <row r="873" spans="2:3" ht="12.75" customHeight="1" x14ac:dyDescent="0.2">
      <c r="B873" s="1"/>
      <c r="C873" s="1"/>
    </row>
    <row r="874" spans="2:3" ht="12.75" customHeight="1" x14ac:dyDescent="0.2">
      <c r="B874" s="1"/>
      <c r="C874" s="1"/>
    </row>
    <row r="875" spans="2:3" ht="12.75" customHeight="1" x14ac:dyDescent="0.2">
      <c r="B875" s="1"/>
      <c r="C875" s="1"/>
    </row>
    <row r="876" spans="2:3" ht="12.75" customHeight="1" x14ac:dyDescent="0.2">
      <c r="B876" s="1"/>
      <c r="C876" s="1"/>
    </row>
    <row r="877" spans="2:3" ht="12.75" customHeight="1" x14ac:dyDescent="0.2">
      <c r="B877" s="1"/>
      <c r="C877" s="1"/>
    </row>
    <row r="878" spans="2:3" ht="12.75" customHeight="1" x14ac:dyDescent="0.2">
      <c r="B878" s="1"/>
      <c r="C878" s="1"/>
    </row>
    <row r="879" spans="2:3" ht="12.75" customHeight="1" x14ac:dyDescent="0.2">
      <c r="B879" s="1"/>
      <c r="C879" s="1"/>
    </row>
    <row r="880" spans="2:3" ht="12.75" customHeight="1" x14ac:dyDescent="0.2">
      <c r="B880" s="1"/>
      <c r="C880" s="1"/>
    </row>
    <row r="881" spans="2:3" ht="12.75" customHeight="1" x14ac:dyDescent="0.2">
      <c r="B881" s="1"/>
      <c r="C881" s="1"/>
    </row>
    <row r="882" spans="2:3" ht="12.75" customHeight="1" x14ac:dyDescent="0.2">
      <c r="B882" s="1"/>
      <c r="C882" s="1"/>
    </row>
    <row r="883" spans="2:3" ht="12.75" customHeight="1" x14ac:dyDescent="0.2">
      <c r="B883" s="1"/>
      <c r="C883" s="1"/>
    </row>
    <row r="884" spans="2:3" ht="12.75" customHeight="1" x14ac:dyDescent="0.2">
      <c r="B884" s="1"/>
      <c r="C884" s="1"/>
    </row>
    <row r="885" spans="2:3" ht="12.75" customHeight="1" x14ac:dyDescent="0.2">
      <c r="B885" s="1"/>
      <c r="C885" s="1"/>
    </row>
    <row r="886" spans="2:3" ht="12.75" customHeight="1" x14ac:dyDescent="0.2">
      <c r="B886" s="1"/>
      <c r="C886" s="1"/>
    </row>
    <row r="887" spans="2:3" ht="12.75" customHeight="1" x14ac:dyDescent="0.2">
      <c r="B887" s="1"/>
      <c r="C887" s="1"/>
    </row>
    <row r="888" spans="2:3" ht="12.75" customHeight="1" x14ac:dyDescent="0.2">
      <c r="B888" s="1"/>
      <c r="C888" s="1"/>
    </row>
    <row r="889" spans="2:3" ht="12.75" customHeight="1" x14ac:dyDescent="0.2">
      <c r="B889" s="1"/>
      <c r="C889" s="1"/>
    </row>
    <row r="890" spans="2:3" ht="12.75" customHeight="1" x14ac:dyDescent="0.2">
      <c r="B890" s="1"/>
      <c r="C890" s="1"/>
    </row>
    <row r="891" spans="2:3" ht="12.75" customHeight="1" x14ac:dyDescent="0.2">
      <c r="B891" s="1"/>
      <c r="C891" s="1"/>
    </row>
    <row r="892" spans="2:3" ht="12.75" customHeight="1" x14ac:dyDescent="0.2">
      <c r="B892" s="1"/>
      <c r="C892" s="1"/>
    </row>
    <row r="893" spans="2:3" ht="12.75" customHeight="1" x14ac:dyDescent="0.2">
      <c r="B893" s="1"/>
      <c r="C893" s="1"/>
    </row>
    <row r="894" spans="2:3" ht="12.75" customHeight="1" x14ac:dyDescent="0.2">
      <c r="B894" s="1"/>
      <c r="C894" s="1"/>
    </row>
    <row r="895" spans="2:3" ht="12.75" customHeight="1" x14ac:dyDescent="0.2">
      <c r="B895" s="1"/>
      <c r="C895" s="1"/>
    </row>
    <row r="896" spans="2:3" ht="12.75" customHeight="1" x14ac:dyDescent="0.2">
      <c r="B896" s="1"/>
      <c r="C896" s="1"/>
    </row>
    <row r="897" spans="2:3" ht="12.75" customHeight="1" x14ac:dyDescent="0.2">
      <c r="B897" s="1"/>
      <c r="C897" s="1"/>
    </row>
    <row r="898" spans="2:3" ht="12.75" customHeight="1" x14ac:dyDescent="0.2">
      <c r="B898" s="1"/>
      <c r="C898" s="1"/>
    </row>
    <row r="899" spans="2:3" ht="12.75" customHeight="1" x14ac:dyDescent="0.2">
      <c r="B899" s="1"/>
      <c r="C899" s="1"/>
    </row>
    <row r="900" spans="2:3" ht="12.75" customHeight="1" x14ac:dyDescent="0.2">
      <c r="B900" s="1"/>
      <c r="C900" s="1"/>
    </row>
    <row r="901" spans="2:3" ht="12.75" customHeight="1" x14ac:dyDescent="0.2">
      <c r="B901" s="1"/>
      <c r="C901" s="1"/>
    </row>
    <row r="902" spans="2:3" ht="12.75" customHeight="1" x14ac:dyDescent="0.2">
      <c r="B902" s="1"/>
      <c r="C902" s="1"/>
    </row>
    <row r="903" spans="2:3" ht="12.75" customHeight="1" x14ac:dyDescent="0.2">
      <c r="B903" s="1"/>
      <c r="C903" s="1"/>
    </row>
    <row r="904" spans="2:3" ht="12.75" customHeight="1" x14ac:dyDescent="0.2">
      <c r="B904" s="1"/>
      <c r="C904" s="1"/>
    </row>
    <row r="905" spans="2:3" ht="12.75" customHeight="1" x14ac:dyDescent="0.2">
      <c r="B905" s="1"/>
      <c r="C905" s="1"/>
    </row>
    <row r="906" spans="2:3" ht="12.75" customHeight="1" x14ac:dyDescent="0.2">
      <c r="B906" s="1"/>
      <c r="C906" s="1"/>
    </row>
    <row r="907" spans="2:3" ht="12.75" customHeight="1" x14ac:dyDescent="0.2">
      <c r="B907" s="1"/>
      <c r="C907" s="1"/>
    </row>
    <row r="908" spans="2:3" ht="12.75" customHeight="1" x14ac:dyDescent="0.2">
      <c r="B908" s="1"/>
      <c r="C908" s="1"/>
    </row>
    <row r="909" spans="2:3" ht="12.75" customHeight="1" x14ac:dyDescent="0.2">
      <c r="B909" s="1"/>
      <c r="C909" s="1"/>
    </row>
    <row r="910" spans="2:3" ht="12.75" customHeight="1" x14ac:dyDescent="0.2">
      <c r="B910" s="1"/>
      <c r="C910" s="1"/>
    </row>
    <row r="911" spans="2:3" ht="12.75" customHeight="1" x14ac:dyDescent="0.2">
      <c r="B911" s="1"/>
      <c r="C911" s="1"/>
    </row>
    <row r="912" spans="2:3" ht="12.75" customHeight="1" x14ac:dyDescent="0.2">
      <c r="B912" s="1"/>
      <c r="C912" s="1"/>
    </row>
    <row r="913" spans="2:3" ht="12.75" customHeight="1" x14ac:dyDescent="0.2">
      <c r="B913" s="1"/>
      <c r="C913" s="1"/>
    </row>
    <row r="914" spans="2:3" ht="12.75" customHeight="1" x14ac:dyDescent="0.2">
      <c r="B914" s="1"/>
      <c r="C914" s="1"/>
    </row>
    <row r="915" spans="2:3" ht="12.75" customHeight="1" x14ac:dyDescent="0.2">
      <c r="B915" s="1"/>
      <c r="C915" s="1"/>
    </row>
    <row r="916" spans="2:3" ht="12.75" customHeight="1" x14ac:dyDescent="0.2">
      <c r="B916" s="1"/>
      <c r="C916" s="1"/>
    </row>
    <row r="917" spans="2:3" ht="12.75" customHeight="1" x14ac:dyDescent="0.2">
      <c r="B917" s="1"/>
      <c r="C917" s="1"/>
    </row>
    <row r="918" spans="2:3" ht="12.75" customHeight="1" x14ac:dyDescent="0.2">
      <c r="B918" s="1"/>
      <c r="C918" s="1"/>
    </row>
    <row r="919" spans="2:3" ht="12.75" customHeight="1" x14ac:dyDescent="0.2">
      <c r="B919" s="1"/>
      <c r="C919" s="1"/>
    </row>
    <row r="920" spans="2:3" ht="12.75" customHeight="1" x14ac:dyDescent="0.2">
      <c r="B920" s="1"/>
      <c r="C920" s="1"/>
    </row>
    <row r="921" spans="2:3" ht="12.75" customHeight="1" x14ac:dyDescent="0.2">
      <c r="B921" s="1"/>
      <c r="C921" s="1"/>
    </row>
    <row r="922" spans="2:3" ht="12.75" customHeight="1" x14ac:dyDescent="0.2">
      <c r="B922" s="1"/>
      <c r="C922" s="1"/>
    </row>
    <row r="923" spans="2:3" ht="12.75" customHeight="1" x14ac:dyDescent="0.2">
      <c r="B923" s="1"/>
      <c r="C923" s="1"/>
    </row>
    <row r="924" spans="2:3" ht="12.75" customHeight="1" x14ac:dyDescent="0.2">
      <c r="B924" s="1"/>
      <c r="C924" s="1"/>
    </row>
    <row r="925" spans="2:3" ht="12.75" customHeight="1" x14ac:dyDescent="0.2">
      <c r="B925" s="1"/>
      <c r="C925" s="1"/>
    </row>
    <row r="926" spans="2:3" ht="12.75" customHeight="1" x14ac:dyDescent="0.2">
      <c r="B926" s="1"/>
      <c r="C926" s="1"/>
    </row>
    <row r="927" spans="2:3" ht="12.75" customHeight="1" x14ac:dyDescent="0.2">
      <c r="B927" s="1"/>
      <c r="C927" s="1"/>
    </row>
    <row r="928" spans="2:3" ht="12.75" customHeight="1" x14ac:dyDescent="0.2">
      <c r="B928" s="1"/>
      <c r="C928" s="1"/>
    </row>
    <row r="929" spans="2:3" ht="12.75" customHeight="1" x14ac:dyDescent="0.2">
      <c r="B929" s="1"/>
      <c r="C929" s="1"/>
    </row>
    <row r="930" spans="2:3" ht="12.75" customHeight="1" x14ac:dyDescent="0.2">
      <c r="B930" s="1"/>
      <c r="C930" s="1"/>
    </row>
    <row r="931" spans="2:3" ht="12.75" customHeight="1" x14ac:dyDescent="0.2">
      <c r="B931" s="1"/>
      <c r="C931" s="1"/>
    </row>
    <row r="932" spans="2:3" ht="12.75" customHeight="1" x14ac:dyDescent="0.2">
      <c r="B932" s="1"/>
      <c r="C932" s="1"/>
    </row>
    <row r="933" spans="2:3" ht="12.75" customHeight="1" x14ac:dyDescent="0.2">
      <c r="B933" s="1"/>
      <c r="C933" s="1"/>
    </row>
    <row r="934" spans="2:3" ht="12.75" customHeight="1" x14ac:dyDescent="0.2">
      <c r="B934" s="1"/>
      <c r="C934" s="1"/>
    </row>
    <row r="935" spans="2:3" ht="12.75" customHeight="1" x14ac:dyDescent="0.2">
      <c r="B935" s="1"/>
      <c r="C935" s="1"/>
    </row>
    <row r="936" spans="2:3" ht="12.75" customHeight="1" x14ac:dyDescent="0.2">
      <c r="B936" s="1"/>
      <c r="C936" s="1"/>
    </row>
    <row r="937" spans="2:3" ht="12.75" customHeight="1" x14ac:dyDescent="0.2">
      <c r="B937" s="1"/>
      <c r="C937" s="1"/>
    </row>
    <row r="938" spans="2:3" ht="12.75" customHeight="1" x14ac:dyDescent="0.2">
      <c r="B938" s="1"/>
      <c r="C938" s="1"/>
    </row>
    <row r="939" spans="2:3" ht="12.75" customHeight="1" x14ac:dyDescent="0.2">
      <c r="B939" s="1"/>
      <c r="C939" s="1"/>
    </row>
    <row r="940" spans="2:3" ht="12.75" customHeight="1" x14ac:dyDescent="0.2">
      <c r="B940" s="1"/>
      <c r="C940" s="1"/>
    </row>
    <row r="941" spans="2:3" ht="12.75" customHeight="1" x14ac:dyDescent="0.2">
      <c r="B941" s="1"/>
      <c r="C941" s="1"/>
    </row>
    <row r="942" spans="2:3" ht="12.75" customHeight="1" x14ac:dyDescent="0.2">
      <c r="B942" s="1"/>
      <c r="C942" s="1"/>
    </row>
    <row r="943" spans="2:3" ht="12.75" customHeight="1" x14ac:dyDescent="0.2">
      <c r="B943" s="1"/>
      <c r="C943" s="1"/>
    </row>
    <row r="944" spans="2:3" ht="12.75" customHeight="1" x14ac:dyDescent="0.2">
      <c r="B944" s="1"/>
      <c r="C944" s="1"/>
    </row>
    <row r="945" spans="2:3" ht="12.75" customHeight="1" x14ac:dyDescent="0.2">
      <c r="B945" s="1"/>
      <c r="C945" s="1"/>
    </row>
    <row r="946" spans="2:3" ht="12.75" customHeight="1" x14ac:dyDescent="0.2">
      <c r="B946" s="1"/>
      <c r="C946" s="1"/>
    </row>
    <row r="947" spans="2:3" ht="12.75" customHeight="1" x14ac:dyDescent="0.2">
      <c r="B947" s="1"/>
      <c r="C947" s="1"/>
    </row>
    <row r="948" spans="2:3" ht="12.75" customHeight="1" x14ac:dyDescent="0.2">
      <c r="B948" s="1"/>
      <c r="C948" s="1"/>
    </row>
    <row r="949" spans="2:3" ht="12.75" customHeight="1" x14ac:dyDescent="0.2">
      <c r="B949" s="1"/>
      <c r="C949" s="1"/>
    </row>
    <row r="950" spans="2:3" ht="12.75" customHeight="1" x14ac:dyDescent="0.2">
      <c r="B950" s="1"/>
      <c r="C950" s="1"/>
    </row>
    <row r="951" spans="2:3" ht="12.75" customHeight="1" x14ac:dyDescent="0.2">
      <c r="B951" s="1"/>
      <c r="C951" s="1"/>
    </row>
    <row r="952" spans="2:3" ht="12.75" customHeight="1" x14ac:dyDescent="0.2">
      <c r="B952" s="1"/>
      <c r="C952" s="1"/>
    </row>
    <row r="953" spans="2:3" ht="12.75" customHeight="1" x14ac:dyDescent="0.2">
      <c r="B953" s="1"/>
      <c r="C953" s="1"/>
    </row>
    <row r="954" spans="2:3" ht="12.75" customHeight="1" x14ac:dyDescent="0.2">
      <c r="B954" s="1"/>
      <c r="C954" s="1"/>
    </row>
    <row r="955" spans="2:3" ht="12.75" customHeight="1" x14ac:dyDescent="0.2">
      <c r="B955" s="1"/>
      <c r="C955" s="1"/>
    </row>
    <row r="956" spans="2:3" ht="12.75" customHeight="1" x14ac:dyDescent="0.2">
      <c r="B956" s="1"/>
      <c r="C956" s="1"/>
    </row>
    <row r="957" spans="2:3" ht="12.75" customHeight="1" x14ac:dyDescent="0.2">
      <c r="B957" s="1"/>
      <c r="C957" s="1"/>
    </row>
    <row r="958" spans="2:3" ht="12.75" customHeight="1" x14ac:dyDescent="0.2">
      <c r="B958" s="1"/>
      <c r="C958" s="1"/>
    </row>
    <row r="959" spans="2:3" ht="12.75" customHeight="1" x14ac:dyDescent="0.2">
      <c r="B959" s="1"/>
      <c r="C959" s="1"/>
    </row>
    <row r="960" spans="2:3" ht="12.75" customHeight="1" x14ac:dyDescent="0.2">
      <c r="B960" s="1"/>
      <c r="C960" s="1"/>
    </row>
    <row r="961" spans="2:3" ht="12.75" customHeight="1" x14ac:dyDescent="0.2">
      <c r="B961" s="1"/>
      <c r="C961" s="1"/>
    </row>
    <row r="962" spans="2:3" ht="12.75" customHeight="1" x14ac:dyDescent="0.2">
      <c r="B962" s="1"/>
      <c r="C962" s="1"/>
    </row>
    <row r="963" spans="2:3" ht="12.75" customHeight="1" x14ac:dyDescent="0.2">
      <c r="B963" s="1"/>
      <c r="C963" s="1"/>
    </row>
    <row r="964" spans="2:3" ht="12.75" customHeight="1" x14ac:dyDescent="0.2">
      <c r="B964" s="1"/>
      <c r="C964" s="1"/>
    </row>
    <row r="965" spans="2:3" ht="12.75" customHeight="1" x14ac:dyDescent="0.2">
      <c r="B965" s="1"/>
      <c r="C965" s="1"/>
    </row>
    <row r="966" spans="2:3" ht="12.75" customHeight="1" x14ac:dyDescent="0.2">
      <c r="B966" s="1"/>
      <c r="C966" s="1"/>
    </row>
    <row r="967" spans="2:3" ht="12.75" customHeight="1" x14ac:dyDescent="0.2">
      <c r="B967" s="1"/>
      <c r="C967" s="1"/>
    </row>
    <row r="968" spans="2:3" ht="12.75" customHeight="1" x14ac:dyDescent="0.2">
      <c r="B968" s="1"/>
      <c r="C968" s="1"/>
    </row>
    <row r="969" spans="2:3" ht="12.75" customHeight="1" x14ac:dyDescent="0.2">
      <c r="B969" s="1"/>
      <c r="C969" s="1"/>
    </row>
    <row r="970" spans="2:3" ht="12.75" customHeight="1" x14ac:dyDescent="0.2">
      <c r="B970" s="1"/>
      <c r="C970" s="1"/>
    </row>
    <row r="971" spans="2:3" ht="12.75" customHeight="1" x14ac:dyDescent="0.2">
      <c r="B971" s="1"/>
      <c r="C971" s="1"/>
    </row>
    <row r="972" spans="2:3" ht="12.75" customHeight="1" x14ac:dyDescent="0.2">
      <c r="B972" s="1"/>
      <c r="C972" s="1"/>
    </row>
    <row r="973" spans="2:3" ht="12.75" customHeight="1" x14ac:dyDescent="0.2">
      <c r="B973" s="1"/>
      <c r="C973" s="1"/>
    </row>
    <row r="974" spans="2:3" ht="12.75" customHeight="1" x14ac:dyDescent="0.2">
      <c r="B974" s="1"/>
      <c r="C974" s="1"/>
    </row>
    <row r="975" spans="2:3" ht="12.75" customHeight="1" x14ac:dyDescent="0.2">
      <c r="B975" s="1"/>
      <c r="C975" s="1"/>
    </row>
    <row r="976" spans="2:3" ht="12.75" customHeight="1" x14ac:dyDescent="0.2">
      <c r="B976" s="1"/>
      <c r="C976" s="1"/>
    </row>
    <row r="977" spans="2:3" ht="12.75" customHeight="1" x14ac:dyDescent="0.2">
      <c r="B977" s="1"/>
      <c r="C977" s="1"/>
    </row>
    <row r="978" spans="2:3" ht="12.75" customHeight="1" x14ac:dyDescent="0.2">
      <c r="B978" s="1"/>
      <c r="C978" s="1"/>
    </row>
    <row r="979" spans="2:3" ht="12.75" customHeight="1" x14ac:dyDescent="0.2">
      <c r="B979" s="1"/>
      <c r="C979" s="1"/>
    </row>
    <row r="980" spans="2:3" ht="12.75" customHeight="1" x14ac:dyDescent="0.2">
      <c r="B980" s="1"/>
      <c r="C980" s="1"/>
    </row>
    <row r="981" spans="2:3" ht="12.75" customHeight="1" x14ac:dyDescent="0.2">
      <c r="B981" s="1"/>
      <c r="C981" s="1"/>
    </row>
    <row r="982" spans="2:3" ht="12.75" customHeight="1" x14ac:dyDescent="0.2">
      <c r="B982" s="1"/>
      <c r="C982" s="1"/>
    </row>
    <row r="983" spans="2:3" ht="12.75" customHeight="1" x14ac:dyDescent="0.2">
      <c r="B983" s="1"/>
      <c r="C983" s="1"/>
    </row>
    <row r="984" spans="2:3" ht="12.75" customHeight="1" x14ac:dyDescent="0.2">
      <c r="B984" s="1"/>
      <c r="C984" s="1"/>
    </row>
    <row r="985" spans="2:3" ht="12.75" customHeight="1" x14ac:dyDescent="0.2">
      <c r="B985" s="1"/>
      <c r="C985" s="1"/>
    </row>
    <row r="986" spans="2:3" ht="12.75" customHeight="1" x14ac:dyDescent="0.2">
      <c r="B986" s="1"/>
      <c r="C986" s="1"/>
    </row>
    <row r="987" spans="2:3" ht="12.75" customHeight="1" x14ac:dyDescent="0.2">
      <c r="B987" s="1"/>
      <c r="C987" s="1"/>
    </row>
    <row r="988" spans="2:3" ht="12.75" customHeight="1" x14ac:dyDescent="0.2">
      <c r="B988" s="1"/>
      <c r="C988" s="1"/>
    </row>
    <row r="989" spans="2:3" ht="12.75" customHeight="1" x14ac:dyDescent="0.2">
      <c r="B989" s="1"/>
      <c r="C989" s="1"/>
    </row>
    <row r="990" spans="2:3" ht="12.75" customHeight="1" x14ac:dyDescent="0.2">
      <c r="B990" s="1"/>
      <c r="C990" s="1"/>
    </row>
    <row r="991" spans="2:3" ht="12.75" customHeight="1" x14ac:dyDescent="0.2">
      <c r="B991" s="1"/>
      <c r="C991" s="1"/>
    </row>
    <row r="992" spans="2:3" ht="12.75" customHeight="1" x14ac:dyDescent="0.2">
      <c r="B992" s="1"/>
      <c r="C992" s="1"/>
    </row>
    <row r="993" spans="2:3" ht="12.75" customHeight="1" x14ac:dyDescent="0.2">
      <c r="B993" s="1"/>
      <c r="C993" s="1"/>
    </row>
    <row r="994" spans="2:3" ht="12.75" customHeight="1" x14ac:dyDescent="0.2">
      <c r="B994" s="1"/>
      <c r="C994" s="1"/>
    </row>
    <row r="995" spans="2:3" ht="12.75" customHeight="1" x14ac:dyDescent="0.2">
      <c r="B995" s="1"/>
      <c r="C995" s="1"/>
    </row>
    <row r="996" spans="2:3" ht="12.75" customHeight="1" x14ac:dyDescent="0.2">
      <c r="B996" s="1"/>
      <c r="C996" s="1"/>
    </row>
    <row r="997" spans="2:3" ht="12.75" customHeight="1" x14ac:dyDescent="0.2">
      <c r="B997" s="1"/>
      <c r="C997" s="1"/>
    </row>
    <row r="998" spans="2:3" ht="12.75" customHeight="1" x14ac:dyDescent="0.2">
      <c r="B998" s="1"/>
      <c r="C998" s="1"/>
    </row>
    <row r="999" spans="2:3" ht="12.75" customHeight="1" x14ac:dyDescent="0.2">
      <c r="B999" s="1"/>
      <c r="C999" s="1"/>
    </row>
    <row r="1000" spans="2:3" ht="12.75" customHeight="1" x14ac:dyDescent="0.2">
      <c r="B1000" s="1"/>
      <c r="C1000" s="1"/>
    </row>
  </sheetData>
  <pageMargins left="0.75" right="0.75" top="1" bottom="1"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B1000"/>
  <sheetViews>
    <sheetView showGridLines="0" topLeftCell="B1" zoomScale="80" zoomScaleNormal="80" workbookViewId="0">
      <selection activeCell="B43" sqref="B43"/>
    </sheetView>
  </sheetViews>
  <sheetFormatPr defaultColWidth="14.42578125" defaultRowHeight="15" customHeight="1" x14ac:dyDescent="0.2"/>
  <cols>
    <col min="1" max="1" width="8.7109375" customWidth="1"/>
    <col min="2" max="2" width="37.5703125" customWidth="1"/>
    <col min="3" max="3" width="12.28515625" bestFit="1" customWidth="1"/>
    <col min="4" max="28" width="15" bestFit="1" customWidth="1"/>
  </cols>
  <sheetData>
    <row r="1" spans="2:28" ht="12.75" customHeight="1" x14ac:dyDescent="0.2"/>
    <row r="2" spans="2:28" ht="12.75" customHeight="1" x14ac:dyDescent="0.25">
      <c r="B2" s="45" t="s">
        <v>96</v>
      </c>
    </row>
    <row r="3" spans="2:28" ht="12.75" customHeight="1" x14ac:dyDescent="0.2"/>
    <row r="4" spans="2:28" ht="12.75" customHeight="1" x14ac:dyDescent="0.2">
      <c r="B4" s="46" t="s">
        <v>97</v>
      </c>
      <c r="C4" s="47">
        <v>0</v>
      </c>
      <c r="D4" s="47">
        <f t="shared" ref="D4:AB4" si="0">C4+1</f>
        <v>1</v>
      </c>
      <c r="E4" s="47">
        <f t="shared" si="0"/>
        <v>2</v>
      </c>
      <c r="F4" s="47">
        <f t="shared" si="0"/>
        <v>3</v>
      </c>
      <c r="G4" s="47">
        <f t="shared" si="0"/>
        <v>4</v>
      </c>
      <c r="H4" s="47">
        <f t="shared" si="0"/>
        <v>5</v>
      </c>
      <c r="I4" s="47">
        <f t="shared" si="0"/>
        <v>6</v>
      </c>
      <c r="J4" s="47">
        <f t="shared" si="0"/>
        <v>7</v>
      </c>
      <c r="K4" s="47">
        <f t="shared" si="0"/>
        <v>8</v>
      </c>
      <c r="L4" s="47">
        <f t="shared" si="0"/>
        <v>9</v>
      </c>
      <c r="M4" s="47">
        <f t="shared" si="0"/>
        <v>10</v>
      </c>
      <c r="N4" s="47">
        <f t="shared" si="0"/>
        <v>11</v>
      </c>
      <c r="O4" s="47">
        <f t="shared" si="0"/>
        <v>12</v>
      </c>
      <c r="P4" s="47">
        <f t="shared" si="0"/>
        <v>13</v>
      </c>
      <c r="Q4" s="47">
        <f t="shared" si="0"/>
        <v>14</v>
      </c>
      <c r="R4" s="47">
        <f t="shared" si="0"/>
        <v>15</v>
      </c>
      <c r="S4" s="47">
        <f t="shared" si="0"/>
        <v>16</v>
      </c>
      <c r="T4" s="47">
        <f t="shared" si="0"/>
        <v>17</v>
      </c>
      <c r="U4" s="47">
        <f t="shared" si="0"/>
        <v>18</v>
      </c>
      <c r="V4" s="47">
        <f t="shared" si="0"/>
        <v>19</v>
      </c>
      <c r="W4" s="47">
        <f t="shared" si="0"/>
        <v>20</v>
      </c>
      <c r="X4" s="47">
        <f t="shared" si="0"/>
        <v>21</v>
      </c>
      <c r="Y4" s="47">
        <f t="shared" si="0"/>
        <v>22</v>
      </c>
      <c r="Z4" s="47">
        <f t="shared" si="0"/>
        <v>23</v>
      </c>
      <c r="AA4" s="47">
        <f t="shared" si="0"/>
        <v>24</v>
      </c>
      <c r="AB4" s="47">
        <f t="shared" si="0"/>
        <v>25</v>
      </c>
    </row>
    <row r="5" spans="2:28" ht="12.75" customHeight="1" x14ac:dyDescent="0.2">
      <c r="B5" s="46" t="s">
        <v>98</v>
      </c>
      <c r="C5" s="48">
        <v>2021</v>
      </c>
      <c r="D5" s="48">
        <f t="shared" ref="D5:AB5" si="1">C5+1</f>
        <v>2022</v>
      </c>
      <c r="E5" s="48">
        <f t="shared" si="1"/>
        <v>2023</v>
      </c>
      <c r="F5" s="48">
        <f t="shared" si="1"/>
        <v>2024</v>
      </c>
      <c r="G5" s="48">
        <f t="shared" si="1"/>
        <v>2025</v>
      </c>
      <c r="H5" s="48">
        <f t="shared" si="1"/>
        <v>2026</v>
      </c>
      <c r="I5" s="48">
        <f t="shared" si="1"/>
        <v>2027</v>
      </c>
      <c r="J5" s="48">
        <f t="shared" si="1"/>
        <v>2028</v>
      </c>
      <c r="K5" s="48">
        <f t="shared" si="1"/>
        <v>2029</v>
      </c>
      <c r="L5" s="48">
        <f t="shared" si="1"/>
        <v>2030</v>
      </c>
      <c r="M5" s="48">
        <f t="shared" si="1"/>
        <v>2031</v>
      </c>
      <c r="N5" s="48">
        <f t="shared" si="1"/>
        <v>2032</v>
      </c>
      <c r="O5" s="48">
        <f t="shared" si="1"/>
        <v>2033</v>
      </c>
      <c r="P5" s="48">
        <f t="shared" si="1"/>
        <v>2034</v>
      </c>
      <c r="Q5" s="48">
        <f t="shared" si="1"/>
        <v>2035</v>
      </c>
      <c r="R5" s="48">
        <f t="shared" si="1"/>
        <v>2036</v>
      </c>
      <c r="S5" s="48">
        <f t="shared" si="1"/>
        <v>2037</v>
      </c>
      <c r="T5" s="48">
        <f t="shared" si="1"/>
        <v>2038</v>
      </c>
      <c r="U5" s="48">
        <f t="shared" si="1"/>
        <v>2039</v>
      </c>
      <c r="V5" s="48">
        <f t="shared" si="1"/>
        <v>2040</v>
      </c>
      <c r="W5" s="48">
        <f t="shared" si="1"/>
        <v>2041</v>
      </c>
      <c r="X5" s="48">
        <f t="shared" si="1"/>
        <v>2042</v>
      </c>
      <c r="Y5" s="48">
        <f t="shared" si="1"/>
        <v>2043</v>
      </c>
      <c r="Z5" s="48">
        <f t="shared" si="1"/>
        <v>2044</v>
      </c>
      <c r="AA5" s="48">
        <f t="shared" si="1"/>
        <v>2045</v>
      </c>
      <c r="AB5" s="48">
        <f t="shared" si="1"/>
        <v>2046</v>
      </c>
    </row>
    <row r="6" spans="2:28" ht="12.75" customHeight="1" x14ac:dyDescent="0.2">
      <c r="C6" s="49"/>
      <c r="D6" s="50"/>
      <c r="E6" s="50"/>
      <c r="F6" s="50"/>
      <c r="G6" s="50"/>
      <c r="H6" s="50"/>
      <c r="I6" s="50"/>
      <c r="J6" s="50"/>
      <c r="K6" s="50"/>
      <c r="L6" s="50"/>
      <c r="M6" s="50"/>
      <c r="N6" s="50"/>
      <c r="O6" s="50"/>
      <c r="P6" s="50"/>
      <c r="Q6" s="50"/>
      <c r="R6" s="50"/>
      <c r="S6" s="50"/>
      <c r="T6" s="50"/>
      <c r="U6" s="50"/>
      <c r="V6" s="50"/>
      <c r="W6" s="50"/>
      <c r="X6" s="50"/>
      <c r="Y6" s="50"/>
      <c r="Z6" s="50"/>
      <c r="AA6" s="50"/>
      <c r="AB6" s="51"/>
    </row>
    <row r="7" spans="2:28" ht="12.75" customHeight="1" x14ac:dyDescent="0.2">
      <c r="B7" s="46" t="s">
        <v>99</v>
      </c>
      <c r="C7" s="52">
        <f>Inputs!C7</f>
        <v>257637</v>
      </c>
      <c r="D7" s="15">
        <f>$C$7*(1+Inputs!$C$6)</f>
        <v>282756.60749999998</v>
      </c>
      <c r="E7" s="15">
        <f>D7*(1+Inputs!$C$6)</f>
        <v>310325.37673124997</v>
      </c>
      <c r="F7" s="15">
        <f>E7*(1+Inputs!$C$6)</f>
        <v>340582.10096254683</v>
      </c>
      <c r="G7" s="15">
        <f>F7*(1+Inputs!$C$6)</f>
        <v>373788.85580639512</v>
      </c>
      <c r="H7" s="15">
        <f>G7*(1+Inputs!$C$6)</f>
        <v>410233.26924751862</v>
      </c>
      <c r="I7" s="15">
        <f>H7*(1+Inputs!$C$6)</f>
        <v>450231.01299915166</v>
      </c>
      <c r="J7" s="15">
        <f>I7*(1+Inputs!$C$6)</f>
        <v>494128.5367665689</v>
      </c>
      <c r="K7" s="15">
        <f>J7*(1+Inputs!$C$6)</f>
        <v>542306.06910130929</v>
      </c>
      <c r="L7" s="15">
        <f>K7*(1+Inputs!$C$6)</f>
        <v>595180.91083868686</v>
      </c>
      <c r="M7" s="15">
        <f>L7*(1+Inputs!$C$6)</f>
        <v>653211.04964545881</v>
      </c>
      <c r="N7" s="15">
        <f>M7*(1+Inputs!$C$6)</f>
        <v>716899.12698589102</v>
      </c>
      <c r="O7" s="15">
        <f>N7*(1+Inputs!$C$6)</f>
        <v>786796.7918670153</v>
      </c>
      <c r="P7" s="15">
        <f>O7*(1+Inputs!$C$6)</f>
        <v>863509.47907404928</v>
      </c>
      <c r="Q7" s="15">
        <f>P7*(1+Inputs!$C$6)</f>
        <v>947701.65328376903</v>
      </c>
      <c r="R7" s="15">
        <f>Q7*(1+Inputs!$C$6)</f>
        <v>1040102.5644789365</v>
      </c>
      <c r="S7" s="15">
        <f>R7*(1+Inputs!$C$6)</f>
        <v>1141512.5645156328</v>
      </c>
      <c r="T7" s="15">
        <f>S7*(1+Inputs!$C$6)</f>
        <v>1252810.039555907</v>
      </c>
      <c r="U7" s="15">
        <f>T7*(1+Inputs!$C$6)</f>
        <v>1374959.018412608</v>
      </c>
      <c r="V7" s="15">
        <f>U7*(1+Inputs!$C$6)</f>
        <v>1509017.5227078372</v>
      </c>
      <c r="W7" s="15">
        <f>V7*(1+Inputs!$C$6)</f>
        <v>1656146.7311718513</v>
      </c>
      <c r="X7" s="15">
        <f>W7*(1+Inputs!$C$6)</f>
        <v>1817621.0374611067</v>
      </c>
      <c r="Y7" s="15">
        <f>X7*(1+Inputs!$C$6)</f>
        <v>1994839.0886135644</v>
      </c>
      <c r="Z7" s="15">
        <f>Y7*(1+Inputs!$C$6)</f>
        <v>2189335.8997533866</v>
      </c>
      <c r="AA7" s="15">
        <f>Z7*(1+Inputs!$C$6)</f>
        <v>2402796.1499793418</v>
      </c>
      <c r="AB7" s="53">
        <f>AA7*(1+Inputs!$C$6)</f>
        <v>2637068.7746023275</v>
      </c>
    </row>
    <row r="8" spans="2:28" ht="12.75" customHeight="1" x14ac:dyDescent="0.2">
      <c r="C8" s="54"/>
      <c r="D8" s="1"/>
      <c r="E8" s="1"/>
      <c r="F8" s="1"/>
      <c r="G8" s="1"/>
      <c r="H8" s="1"/>
      <c r="I8" s="1"/>
      <c r="J8" s="1"/>
      <c r="K8" s="1"/>
      <c r="L8" s="1"/>
      <c r="M8" s="1"/>
      <c r="N8" s="1"/>
      <c r="O8" s="1"/>
      <c r="P8" s="1"/>
      <c r="Q8" s="1"/>
      <c r="R8" s="1"/>
      <c r="S8" s="1"/>
      <c r="T8" s="1"/>
      <c r="U8" s="1"/>
      <c r="V8" s="1"/>
      <c r="W8" s="1"/>
      <c r="X8" s="1"/>
      <c r="Y8" s="1"/>
      <c r="Z8" s="1"/>
      <c r="AA8" s="1"/>
      <c r="AB8" s="55"/>
    </row>
    <row r="9" spans="2:28" ht="12.75" customHeight="1" x14ac:dyDescent="0.2">
      <c r="B9" s="46" t="s">
        <v>100</v>
      </c>
      <c r="C9" s="56">
        <f>C7*Inputs!$C$9</f>
        <v>99630.978259496726</v>
      </c>
      <c r="D9" s="10">
        <f>D7*Inputs!$C$8</f>
        <v>76344.284025000001</v>
      </c>
      <c r="E9" s="10">
        <f>E7*Inputs!$C$8</f>
        <v>83787.851717437501</v>
      </c>
      <c r="F9" s="10">
        <f>F7*Inputs!$C$8</f>
        <v>91957.167259887647</v>
      </c>
      <c r="G9" s="10">
        <f>G7*Inputs!$C$8</f>
        <v>100922.99106772669</v>
      </c>
      <c r="H9" s="10">
        <f>H7*Inputs!$C$8</f>
        <v>110762.98269683003</v>
      </c>
      <c r="I9" s="10">
        <f>I7*Inputs!$C$8</f>
        <v>121562.37350977096</v>
      </c>
      <c r="J9" s="10">
        <f>J7*Inputs!$C$8</f>
        <v>133414.70492697362</v>
      </c>
      <c r="K9" s="10">
        <f>K7*Inputs!$C$8</f>
        <v>146422.63865735353</v>
      </c>
      <c r="L9" s="10">
        <f>L7*Inputs!$C$8</f>
        <v>160698.84592644547</v>
      </c>
      <c r="M9" s="10">
        <f>M7*Inputs!$C$8</f>
        <v>176366.98340427389</v>
      </c>
      <c r="N9" s="10">
        <f>N7*Inputs!$C$8</f>
        <v>193562.76428619059</v>
      </c>
      <c r="O9" s="10">
        <f>O7*Inputs!$C$8</f>
        <v>212435.13380409413</v>
      </c>
      <c r="P9" s="10">
        <f>P7*Inputs!$C$8</f>
        <v>233147.55934999333</v>
      </c>
      <c r="Q9" s="10">
        <f>Q7*Inputs!$C$8</f>
        <v>255879.44638661767</v>
      </c>
      <c r="R9" s="10">
        <f>R7*Inputs!$C$8</f>
        <v>280827.69240931288</v>
      </c>
      <c r="S9" s="10">
        <f>S7*Inputs!$C$8</f>
        <v>308208.39241922088</v>
      </c>
      <c r="T9" s="10">
        <f>T7*Inputs!$C$8</f>
        <v>338258.7106800949</v>
      </c>
      <c r="U9" s="10">
        <f>U7*Inputs!$C$8</f>
        <v>371238.93497140415</v>
      </c>
      <c r="V9" s="10">
        <f>V7*Inputs!$C$8</f>
        <v>407434.73113111604</v>
      </c>
      <c r="W9" s="10">
        <f>W7*Inputs!$C$8</f>
        <v>447159.61741639988</v>
      </c>
      <c r="X9" s="10">
        <f>X7*Inputs!$C$8</f>
        <v>490757.68011449883</v>
      </c>
      <c r="Y9" s="10">
        <f>Y7*Inputs!$C$8</f>
        <v>538606.55392566242</v>
      </c>
      <c r="Z9" s="10">
        <f>Z7*Inputs!$C$8</f>
        <v>591120.69293341448</v>
      </c>
      <c r="AA9" s="10">
        <f>AA7*Inputs!$C$8</f>
        <v>648754.96049442235</v>
      </c>
      <c r="AB9" s="57">
        <f>AB7*Inputs!$C$8</f>
        <v>712008.56914262846</v>
      </c>
    </row>
    <row r="10" spans="2:28" ht="12.75" customHeight="1" x14ac:dyDescent="0.2">
      <c r="B10" s="46" t="s">
        <v>101</v>
      </c>
      <c r="C10" s="58">
        <f>C9*Inputs!$C$15</f>
        <v>16439.111412816961</v>
      </c>
      <c r="D10" s="59">
        <f>D9*Inputs!$C$15</f>
        <v>12596.806864125001</v>
      </c>
      <c r="E10" s="59">
        <f>E9*Inputs!$C$15</f>
        <v>13824.995533377189</v>
      </c>
      <c r="F10" s="59">
        <f>F9*Inputs!$C$15</f>
        <v>15172.932597881463</v>
      </c>
      <c r="G10" s="59">
        <f>G9*Inputs!$C$15</f>
        <v>16652.293526174904</v>
      </c>
      <c r="H10" s="59">
        <f>H9*Inputs!$C$15</f>
        <v>18275.892144976955</v>
      </c>
      <c r="I10" s="59">
        <f>I9*Inputs!$C$15</f>
        <v>20057.791629112209</v>
      </c>
      <c r="J10" s="59">
        <f>J9*Inputs!$C$15</f>
        <v>22013.426312950647</v>
      </c>
      <c r="K10" s="59">
        <f>K9*Inputs!$C$15</f>
        <v>24159.735378463334</v>
      </c>
      <c r="L10" s="59">
        <f>L9*Inputs!$C$15</f>
        <v>26515.309577863503</v>
      </c>
      <c r="M10" s="59">
        <f>M9*Inputs!$C$15</f>
        <v>29100.552261705194</v>
      </c>
      <c r="N10" s="59">
        <f>N9*Inputs!$C$15</f>
        <v>31937.856107221451</v>
      </c>
      <c r="O10" s="59">
        <f>O9*Inputs!$C$15</f>
        <v>35051.797077675532</v>
      </c>
      <c r="P10" s="59">
        <f>P9*Inputs!$C$15</f>
        <v>38469.347292748898</v>
      </c>
      <c r="Q10" s="59">
        <f>Q9*Inputs!$C$15</f>
        <v>42220.108653791918</v>
      </c>
      <c r="R10" s="59">
        <f>R9*Inputs!$C$15</f>
        <v>46336.569247536623</v>
      </c>
      <c r="S10" s="59">
        <f>S9*Inputs!$C$15</f>
        <v>50854.384749171448</v>
      </c>
      <c r="T10" s="59">
        <f>T9*Inputs!$C$15</f>
        <v>55812.687262215659</v>
      </c>
      <c r="U10" s="59">
        <f>U9*Inputs!$C$15</f>
        <v>61254.424270281685</v>
      </c>
      <c r="V10" s="59">
        <f>V9*Inputs!$C$15</f>
        <v>67226.730636634151</v>
      </c>
      <c r="W10" s="59">
        <f>W9*Inputs!$C$15</f>
        <v>73781.336873705979</v>
      </c>
      <c r="X10" s="59">
        <f>X9*Inputs!$C$15</f>
        <v>80975.017218892317</v>
      </c>
      <c r="Y10" s="59">
        <f>Y9*Inputs!$C$15</f>
        <v>88870.081397734306</v>
      </c>
      <c r="Z10" s="59">
        <f>Z9*Inputs!$C$15</f>
        <v>97534.914334013389</v>
      </c>
      <c r="AA10" s="59">
        <f>AA9*Inputs!$C$15</f>
        <v>107044.5684815797</v>
      </c>
      <c r="AB10" s="60">
        <f>AB9*Inputs!$C$15</f>
        <v>117481.41390853371</v>
      </c>
    </row>
    <row r="11" spans="2:28" ht="12.75" customHeight="1" x14ac:dyDescent="0.2">
      <c r="B11" s="46" t="s">
        <v>102</v>
      </c>
      <c r="C11" s="61">
        <f t="shared" ref="C11:AB11" si="2">C9-C10</f>
        <v>83191.866846679768</v>
      </c>
      <c r="D11" s="62">
        <f t="shared" si="2"/>
        <v>63747.477160875002</v>
      </c>
      <c r="E11" s="62">
        <f t="shared" si="2"/>
        <v>69962.856184060307</v>
      </c>
      <c r="F11" s="62">
        <f t="shared" si="2"/>
        <v>76784.234662006187</v>
      </c>
      <c r="G11" s="62">
        <f t="shared" si="2"/>
        <v>84270.697541551781</v>
      </c>
      <c r="H11" s="62">
        <f t="shared" si="2"/>
        <v>92487.090551853078</v>
      </c>
      <c r="I11" s="62">
        <f t="shared" si="2"/>
        <v>101504.58188065875</v>
      </c>
      <c r="J11" s="62">
        <f t="shared" si="2"/>
        <v>111401.27861402297</v>
      </c>
      <c r="K11" s="62">
        <f t="shared" si="2"/>
        <v>122262.9032788902</v>
      </c>
      <c r="L11" s="62">
        <f t="shared" si="2"/>
        <v>134183.53634858195</v>
      </c>
      <c r="M11" s="62">
        <f t="shared" si="2"/>
        <v>147266.4311425687</v>
      </c>
      <c r="N11" s="62">
        <f t="shared" si="2"/>
        <v>161624.90817896914</v>
      </c>
      <c r="O11" s="62">
        <f t="shared" si="2"/>
        <v>177383.33672641861</v>
      </c>
      <c r="P11" s="62">
        <f t="shared" si="2"/>
        <v>194678.21205724444</v>
      </c>
      <c r="Q11" s="62">
        <f t="shared" si="2"/>
        <v>213659.33773282575</v>
      </c>
      <c r="R11" s="62">
        <f t="shared" si="2"/>
        <v>234491.12316177625</v>
      </c>
      <c r="S11" s="62">
        <f t="shared" si="2"/>
        <v>257354.00767004944</v>
      </c>
      <c r="T11" s="62">
        <f t="shared" si="2"/>
        <v>282446.02341787925</v>
      </c>
      <c r="U11" s="62">
        <f t="shared" si="2"/>
        <v>309984.51070112246</v>
      </c>
      <c r="V11" s="62">
        <f t="shared" si="2"/>
        <v>340208.00049448188</v>
      </c>
      <c r="W11" s="62">
        <f t="shared" si="2"/>
        <v>373378.28054269392</v>
      </c>
      <c r="X11" s="62">
        <f t="shared" si="2"/>
        <v>409782.66289560648</v>
      </c>
      <c r="Y11" s="62">
        <f t="shared" si="2"/>
        <v>449736.47252792813</v>
      </c>
      <c r="Z11" s="62">
        <f t="shared" si="2"/>
        <v>493585.77859940112</v>
      </c>
      <c r="AA11" s="62">
        <f t="shared" si="2"/>
        <v>541710.3920128427</v>
      </c>
      <c r="AB11" s="63">
        <f t="shared" si="2"/>
        <v>594527.15523409471</v>
      </c>
    </row>
    <row r="12" spans="2:28" ht="12.75" customHeight="1" x14ac:dyDescent="0.2">
      <c r="C12" s="64"/>
      <c r="D12" s="65"/>
      <c r="E12" s="65"/>
      <c r="F12" s="65"/>
      <c r="G12" s="65"/>
      <c r="H12" s="65"/>
      <c r="I12" s="65"/>
      <c r="J12" s="65"/>
      <c r="K12" s="65"/>
      <c r="L12" s="65"/>
      <c r="M12" s="65"/>
      <c r="N12" s="65"/>
      <c r="O12" s="65"/>
      <c r="P12" s="65"/>
      <c r="Q12" s="65"/>
      <c r="R12" s="65"/>
      <c r="S12" s="65"/>
      <c r="T12" s="65"/>
      <c r="U12" s="65"/>
      <c r="V12" s="65"/>
      <c r="W12" s="65"/>
      <c r="X12" s="65"/>
      <c r="Y12" s="65"/>
      <c r="Z12" s="65"/>
      <c r="AA12" s="65"/>
      <c r="AB12" s="66"/>
    </row>
    <row r="13" spans="2:28" ht="12.75" customHeight="1" x14ac:dyDescent="0.2">
      <c r="B13" s="46" t="s">
        <v>103</v>
      </c>
      <c r="C13" s="56"/>
      <c r="D13" s="10">
        <f>(D7-C7)*Inputs!$C$10</f>
        <v>2511.9607499999984</v>
      </c>
      <c r="E13" s="10">
        <f>(E7-D7)*Inputs!$C$10</f>
        <v>2756.8769231249989</v>
      </c>
      <c r="F13" s="10">
        <f>(F7-E7)*Inputs!$C$10</f>
        <v>3025.6724231296862</v>
      </c>
      <c r="G13" s="10">
        <f>(G7-F7)*Inputs!$C$10</f>
        <v>3320.6754843848294</v>
      </c>
      <c r="H13" s="10">
        <f>(H7-G7)*Inputs!$C$10</f>
        <v>3644.4413441123502</v>
      </c>
      <c r="I13" s="10">
        <f>(I7-H7)*Inputs!$C$10</f>
        <v>3999.7743751633043</v>
      </c>
      <c r="J13" s="10">
        <f>(J7-I7)*Inputs!$C$10</f>
        <v>4389.7523767417242</v>
      </c>
      <c r="K13" s="10">
        <f>(K7-J7)*Inputs!$C$10</f>
        <v>4817.753233474039</v>
      </c>
      <c r="L13" s="10">
        <f>(L7-K7)*Inputs!$C$10</f>
        <v>5287.4841737377574</v>
      </c>
      <c r="M13" s="10">
        <f>(M7-L7)*Inputs!$C$10</f>
        <v>5803.0138806771956</v>
      </c>
      <c r="N13" s="10">
        <f>(N7-M7)*Inputs!$C$10</f>
        <v>6368.807734043221</v>
      </c>
      <c r="O13" s="10">
        <f>(O7-N7)*Inputs!$C$10</f>
        <v>6989.7664881124283</v>
      </c>
      <c r="P13" s="10">
        <f>(P7-O7)*Inputs!$C$10</f>
        <v>7671.2687207033978</v>
      </c>
      <c r="Q13" s="10">
        <f>(Q7-P7)*Inputs!$C$10</f>
        <v>8419.217420971976</v>
      </c>
      <c r="R13" s="10">
        <f>(R7-Q7)*Inputs!$C$10</f>
        <v>9240.0911195167464</v>
      </c>
      <c r="S13" s="10">
        <f>(S7-R7)*Inputs!$C$10</f>
        <v>10141.000003669633</v>
      </c>
      <c r="T13" s="10">
        <f>(T7-S7)*Inputs!$C$10</f>
        <v>11129.747504027422</v>
      </c>
      <c r="U13" s="10">
        <f>(U7-T7)*Inputs!$C$10</f>
        <v>12214.897885670094</v>
      </c>
      <c r="V13" s="10">
        <f>(V7-U7)*Inputs!$C$10</f>
        <v>13405.850429522921</v>
      </c>
      <c r="W13" s="10">
        <f>(W7-V7)*Inputs!$C$10</f>
        <v>14712.920846401412</v>
      </c>
      <c r="X13" s="10">
        <f>(X7-W7)*Inputs!$C$10</f>
        <v>16147.43062892554</v>
      </c>
      <c r="Y13" s="10">
        <f>(Y7-X7)*Inputs!$C$10</f>
        <v>17721.805115245774</v>
      </c>
      <c r="Z13" s="10">
        <f>(Z7-Y7)*Inputs!$C$10</f>
        <v>19449.681113982224</v>
      </c>
      <c r="AA13" s="10">
        <f>(AA7-Z7)*Inputs!$C$10</f>
        <v>21346.025022595517</v>
      </c>
      <c r="AB13" s="57">
        <f>(AB7-AA7)*Inputs!$C$10</f>
        <v>23427.262462298575</v>
      </c>
    </row>
    <row r="14" spans="2:28" ht="12.75" customHeight="1" x14ac:dyDescent="0.2">
      <c r="B14" s="46" t="s">
        <v>104</v>
      </c>
      <c r="C14" s="58"/>
      <c r="D14" s="59">
        <f>(D7-C7)*Inputs!$C$11</f>
        <v>3767.9411249999976</v>
      </c>
      <c r="E14" s="59">
        <f>(E7-D7)*Inputs!$C$11</f>
        <v>4135.3153846874975</v>
      </c>
      <c r="F14" s="59">
        <f>(F7-E7)*Inputs!$C$11</f>
        <v>4538.5086346945291</v>
      </c>
      <c r="G14" s="59">
        <f>(G7-F7)*Inputs!$C$11</f>
        <v>4981.0132265772436</v>
      </c>
      <c r="H14" s="59">
        <f>(H7-G7)*Inputs!$C$11</f>
        <v>5466.662016168525</v>
      </c>
      <c r="I14" s="59">
        <f>(I7-H7)*Inputs!$C$11</f>
        <v>5999.6615627449555</v>
      </c>
      <c r="J14" s="59">
        <f>(J7-I7)*Inputs!$C$11</f>
        <v>6584.6285651125854</v>
      </c>
      <c r="K14" s="59">
        <f>(K7-J7)*Inputs!$C$11</f>
        <v>7226.6298502110585</v>
      </c>
      <c r="L14" s="59">
        <f>(L7-K7)*Inputs!$C$11</f>
        <v>7931.2262606066361</v>
      </c>
      <c r="M14" s="59">
        <f>(M7-L7)*Inputs!$C$11</f>
        <v>8704.5208210157925</v>
      </c>
      <c r="N14" s="59">
        <f>(N7-M7)*Inputs!$C$11</f>
        <v>9553.2116010648315</v>
      </c>
      <c r="O14" s="59">
        <f>(O7-N7)*Inputs!$C$11</f>
        <v>10484.649732168642</v>
      </c>
      <c r="P14" s="59">
        <f>(P7-O7)*Inputs!$C$11</f>
        <v>11506.903081055096</v>
      </c>
      <c r="Q14" s="59">
        <f>(Q7-P7)*Inputs!$C$11</f>
        <v>12628.826131457963</v>
      </c>
      <c r="R14" s="59">
        <f>(R7-Q7)*Inputs!$C$11</f>
        <v>13860.136679275118</v>
      </c>
      <c r="S14" s="59">
        <f>(S7-R7)*Inputs!$C$11</f>
        <v>15211.500005504447</v>
      </c>
      <c r="T14" s="59">
        <f>(T7-S7)*Inputs!$C$11</f>
        <v>16694.62125604113</v>
      </c>
      <c r="U14" s="59">
        <f>(U7-T7)*Inputs!$C$11</f>
        <v>18322.346828505139</v>
      </c>
      <c r="V14" s="59">
        <f>(V7-U7)*Inputs!$C$11</f>
        <v>20108.775644284382</v>
      </c>
      <c r="W14" s="59">
        <f>(W7-V7)*Inputs!$C$11</f>
        <v>22069.381269602116</v>
      </c>
      <c r="X14" s="59">
        <f>(X7-W7)*Inputs!$C$11</f>
        <v>24221.145943388306</v>
      </c>
      <c r="Y14" s="59">
        <f>(Y7-X7)*Inputs!$C$11</f>
        <v>26582.707672868655</v>
      </c>
      <c r="Z14" s="59">
        <f>(Z7-Y7)*Inputs!$C$11</f>
        <v>29174.521670973336</v>
      </c>
      <c r="AA14" s="59">
        <f>(AA7-Z7)*Inputs!$C$11</f>
        <v>32019.037533893272</v>
      </c>
      <c r="AB14" s="60">
        <f>(AB7-AA7)*Inputs!$C$11</f>
        <v>35140.893693447855</v>
      </c>
    </row>
    <row r="15" spans="2:28" ht="12.75" customHeight="1" x14ac:dyDescent="0.2">
      <c r="C15" s="61"/>
      <c r="D15" s="62">
        <f t="shared" ref="D15:AB15" si="3">D13+D14</f>
        <v>6279.9018749999959</v>
      </c>
      <c r="E15" s="62">
        <f t="shared" si="3"/>
        <v>6892.1923078124964</v>
      </c>
      <c r="F15" s="62">
        <f t="shared" si="3"/>
        <v>7564.1810578242148</v>
      </c>
      <c r="G15" s="62">
        <f t="shared" si="3"/>
        <v>8301.6887109620729</v>
      </c>
      <c r="H15" s="62">
        <f t="shared" si="3"/>
        <v>9111.1033602808748</v>
      </c>
      <c r="I15" s="62">
        <f t="shared" si="3"/>
        <v>9999.4359379082598</v>
      </c>
      <c r="J15" s="62">
        <f t="shared" si="3"/>
        <v>10974.38094185431</v>
      </c>
      <c r="K15" s="62">
        <f t="shared" si="3"/>
        <v>12044.383083685098</v>
      </c>
      <c r="L15" s="62">
        <f t="shared" si="3"/>
        <v>13218.710434344393</v>
      </c>
      <c r="M15" s="62">
        <f t="shared" si="3"/>
        <v>14507.534701692988</v>
      </c>
      <c r="N15" s="62">
        <f t="shared" si="3"/>
        <v>15922.019335108052</v>
      </c>
      <c r="O15" s="62">
        <f t="shared" si="3"/>
        <v>17474.416220281069</v>
      </c>
      <c r="P15" s="62">
        <f t="shared" si="3"/>
        <v>19178.171801758494</v>
      </c>
      <c r="Q15" s="62">
        <f t="shared" si="3"/>
        <v>21048.043552429939</v>
      </c>
      <c r="R15" s="62">
        <f t="shared" si="3"/>
        <v>23100.227798791864</v>
      </c>
      <c r="S15" s="62">
        <f t="shared" si="3"/>
        <v>25352.50000917408</v>
      </c>
      <c r="T15" s="62">
        <f t="shared" si="3"/>
        <v>27824.368760068552</v>
      </c>
      <c r="U15" s="62">
        <f t="shared" si="3"/>
        <v>30537.244714175235</v>
      </c>
      <c r="V15" s="62">
        <f t="shared" si="3"/>
        <v>33514.626073807303</v>
      </c>
      <c r="W15" s="62">
        <f t="shared" si="3"/>
        <v>36782.302116003528</v>
      </c>
      <c r="X15" s="62">
        <f t="shared" si="3"/>
        <v>40368.576572313847</v>
      </c>
      <c r="Y15" s="62">
        <f t="shared" si="3"/>
        <v>44304.512788114429</v>
      </c>
      <c r="Z15" s="62">
        <f t="shared" si="3"/>
        <v>48624.20278495556</v>
      </c>
      <c r="AA15" s="62">
        <f t="shared" si="3"/>
        <v>53365.062556488789</v>
      </c>
      <c r="AB15" s="63">
        <f t="shared" si="3"/>
        <v>58568.15615574643</v>
      </c>
    </row>
    <row r="16" spans="2:28" ht="12.75" customHeight="1" x14ac:dyDescent="0.2">
      <c r="C16" s="67"/>
      <c r="D16" s="68"/>
      <c r="E16" s="68"/>
      <c r="F16" s="68"/>
      <c r="G16" s="68"/>
      <c r="H16" s="68"/>
      <c r="I16" s="68"/>
      <c r="J16" s="68"/>
      <c r="K16" s="68"/>
      <c r="L16" s="68"/>
      <c r="M16" s="68"/>
      <c r="N16" s="68"/>
      <c r="O16" s="68"/>
      <c r="P16" s="68"/>
      <c r="Q16" s="68"/>
      <c r="R16" s="68"/>
      <c r="S16" s="68"/>
      <c r="T16" s="68"/>
      <c r="U16" s="68"/>
      <c r="V16" s="68"/>
      <c r="W16" s="68"/>
      <c r="X16" s="68"/>
      <c r="Y16" s="68"/>
      <c r="Z16" s="68"/>
      <c r="AA16" s="68"/>
      <c r="AB16" s="69"/>
    </row>
    <row r="17" spans="1:28" ht="12.75" customHeight="1" x14ac:dyDescent="0.2">
      <c r="B17" s="46" t="s">
        <v>105</v>
      </c>
      <c r="C17" s="56"/>
      <c r="D17" s="10">
        <f t="shared" ref="D17:AB17" si="4">D11-D15</f>
        <v>57467.575285875006</v>
      </c>
      <c r="E17" s="10">
        <f t="shared" si="4"/>
        <v>63070.663876247811</v>
      </c>
      <c r="F17" s="10">
        <f t="shared" si="4"/>
        <v>69220.053604181972</v>
      </c>
      <c r="G17" s="10">
        <f t="shared" si="4"/>
        <v>75969.008830589708</v>
      </c>
      <c r="H17" s="10">
        <f t="shared" si="4"/>
        <v>83375.987191572203</v>
      </c>
      <c r="I17" s="10">
        <f t="shared" si="4"/>
        <v>91505.145942750489</v>
      </c>
      <c r="J17" s="10">
        <f t="shared" si="4"/>
        <v>100426.89767216866</v>
      </c>
      <c r="K17" s="10">
        <f t="shared" si="4"/>
        <v>110218.5201952051</v>
      </c>
      <c r="L17" s="10">
        <f t="shared" si="4"/>
        <v>120964.82591423756</v>
      </c>
      <c r="M17" s="10">
        <f t="shared" si="4"/>
        <v>132758.89644087572</v>
      </c>
      <c r="N17" s="10">
        <f t="shared" si="4"/>
        <v>145702.88884386109</v>
      </c>
      <c r="O17" s="10">
        <f t="shared" si="4"/>
        <v>159908.92050613754</v>
      </c>
      <c r="P17" s="10">
        <f t="shared" si="4"/>
        <v>175500.04025548595</v>
      </c>
      <c r="Q17" s="10">
        <f t="shared" si="4"/>
        <v>192611.29418039581</v>
      </c>
      <c r="R17" s="10">
        <f t="shared" si="4"/>
        <v>211390.89536298439</v>
      </c>
      <c r="S17" s="10">
        <f t="shared" si="4"/>
        <v>232001.50766087536</v>
      </c>
      <c r="T17" s="10">
        <f t="shared" si="4"/>
        <v>254621.65465781069</v>
      </c>
      <c r="U17" s="10">
        <f t="shared" si="4"/>
        <v>279447.26598694723</v>
      </c>
      <c r="V17" s="10">
        <f t="shared" si="4"/>
        <v>306693.37442067458</v>
      </c>
      <c r="W17" s="10">
        <f t="shared" si="4"/>
        <v>336595.97842669039</v>
      </c>
      <c r="X17" s="10">
        <f t="shared" si="4"/>
        <v>369414.08632329263</v>
      </c>
      <c r="Y17" s="10">
        <f t="shared" si="4"/>
        <v>405431.9597398137</v>
      </c>
      <c r="Z17" s="10">
        <f t="shared" si="4"/>
        <v>444961.57581444556</v>
      </c>
      <c r="AA17" s="10">
        <f t="shared" si="4"/>
        <v>488345.32945635391</v>
      </c>
      <c r="AB17" s="57">
        <f t="shared" si="4"/>
        <v>535958.99907834828</v>
      </c>
    </row>
    <row r="18" spans="1:28" ht="12.75" customHeight="1" x14ac:dyDescent="0.2">
      <c r="B18" s="46" t="s">
        <v>106</v>
      </c>
      <c r="C18" s="56"/>
      <c r="D18" s="10">
        <f>D17/((1+Inputs!$C$16)^D4)</f>
        <v>52243.250259886365</v>
      </c>
      <c r="E18" s="10">
        <f>E17/((1+Inputs!$C$16)^E4)</f>
        <v>52124.515600204795</v>
      </c>
      <c r="F18" s="10">
        <f>F17/((1+Inputs!$C$16)^F4)</f>
        <v>52006.050792022506</v>
      </c>
      <c r="G18" s="10">
        <f>G17/((1+Inputs!$C$16)^G4)</f>
        <v>51887.855222040627</v>
      </c>
      <c r="H18" s="10">
        <f>H17/((1+Inputs!$C$16)^H4)</f>
        <v>51769.928278354171</v>
      </c>
      <c r="I18" s="10">
        <f>I17/((1+Inputs!$C$16)^I4)</f>
        <v>51652.269350448812</v>
      </c>
      <c r="J18" s="10">
        <f>J17/((1+Inputs!$C$16)^J4)</f>
        <v>51534.877829197787</v>
      </c>
      <c r="K18" s="10">
        <f>K17/((1+Inputs!$C$16)^K4)</f>
        <v>51417.753106858698</v>
      </c>
      <c r="L18" s="10">
        <f>L17/((1+Inputs!$C$16)^L4)</f>
        <v>51300.894577070365</v>
      </c>
      <c r="M18" s="10">
        <f>M17/((1+Inputs!$C$16)^M4)</f>
        <v>51184.30163484974</v>
      </c>
      <c r="N18" s="10">
        <f>N17/((1+Inputs!$C$16)^N4)</f>
        <v>51067.973676588706</v>
      </c>
      <c r="O18" s="10">
        <f>O17/((1+Inputs!$C$16)^O4)</f>
        <v>50951.910100051005</v>
      </c>
      <c r="P18" s="10">
        <f>P17/((1+Inputs!$C$16)^P4)</f>
        <v>50836.110304369075</v>
      </c>
      <c r="Q18" s="10">
        <f>Q17/((1+Inputs!$C$16)^Q4)</f>
        <v>50720.573690040947</v>
      </c>
      <c r="R18" s="10">
        <f>R17/((1+Inputs!$C$16)^R4)</f>
        <v>50605.299658927215</v>
      </c>
      <c r="S18" s="10">
        <f>S17/((1+Inputs!$C$16)^S4)</f>
        <v>50490.287614247827</v>
      </c>
      <c r="T18" s="10">
        <f>T17/((1+Inputs!$C$16)^T4)</f>
        <v>50375.536960579084</v>
      </c>
      <c r="U18" s="10">
        <f>U17/((1+Inputs!$C$16)^U4)</f>
        <v>50261.047103850484</v>
      </c>
      <c r="V18" s="10">
        <f>V17/((1+Inputs!$C$16)^V4)</f>
        <v>50146.817451341725</v>
      </c>
      <c r="W18" s="10">
        <f>W17/((1+Inputs!$C$16)^W4)</f>
        <v>50032.847411679591</v>
      </c>
      <c r="X18" s="10">
        <f>X17/((1+Inputs!$C$16)^X4)</f>
        <v>49919.136394834852</v>
      </c>
      <c r="Y18" s="10">
        <f>Y17/((1+Inputs!$C$16)^Y4)</f>
        <v>49805.683812119314</v>
      </c>
      <c r="Z18" s="10">
        <f>Z17/((1+Inputs!$C$16)^Z4)</f>
        <v>49692.489076182675</v>
      </c>
      <c r="AA18" s="10">
        <f>AA17/((1+Inputs!$C$16)^AA4)</f>
        <v>49579.551601009531</v>
      </c>
      <c r="AB18" s="57">
        <f>AB17/((1+Inputs!$C$16)^AB4)</f>
        <v>49466.87080191631</v>
      </c>
    </row>
    <row r="19" spans="1:28" ht="12.75" customHeight="1" x14ac:dyDescent="0.2">
      <c r="B19" s="46" t="s">
        <v>107</v>
      </c>
      <c r="C19" s="56"/>
      <c r="D19" s="10">
        <f>D18</f>
        <v>52243.250259886365</v>
      </c>
      <c r="E19" s="10">
        <f t="shared" ref="E19:AB19" si="5">E18+D19</f>
        <v>104367.76586009117</v>
      </c>
      <c r="F19" s="10">
        <f t="shared" si="5"/>
        <v>156373.81665211369</v>
      </c>
      <c r="G19" s="10">
        <f t="shared" si="5"/>
        <v>208261.6718741543</v>
      </c>
      <c r="H19" s="10">
        <f t="shared" si="5"/>
        <v>260031.60015250847</v>
      </c>
      <c r="I19" s="10">
        <f t="shared" si="5"/>
        <v>311683.86950295727</v>
      </c>
      <c r="J19" s="10">
        <f t="shared" si="5"/>
        <v>363218.74733215506</v>
      </c>
      <c r="K19" s="10">
        <f t="shared" si="5"/>
        <v>414636.50043901376</v>
      </c>
      <c r="L19" s="10">
        <f t="shared" si="5"/>
        <v>465937.39501608413</v>
      </c>
      <c r="M19" s="10">
        <f t="shared" si="5"/>
        <v>517121.69665093388</v>
      </c>
      <c r="N19" s="10">
        <f t="shared" si="5"/>
        <v>568189.67032752256</v>
      </c>
      <c r="O19" s="10">
        <f t="shared" si="5"/>
        <v>619141.58042757353</v>
      </c>
      <c r="P19" s="10">
        <f t="shared" si="5"/>
        <v>669977.69073194265</v>
      </c>
      <c r="Q19" s="10">
        <f t="shared" si="5"/>
        <v>720698.26442198362</v>
      </c>
      <c r="R19" s="10">
        <f t="shared" si="5"/>
        <v>771303.56408091087</v>
      </c>
      <c r="S19" s="10">
        <f t="shared" si="5"/>
        <v>821793.85169515875</v>
      </c>
      <c r="T19" s="10">
        <f t="shared" si="5"/>
        <v>872169.38865573786</v>
      </c>
      <c r="U19" s="10">
        <f t="shared" si="5"/>
        <v>922430.43575958838</v>
      </c>
      <c r="V19" s="10">
        <f t="shared" si="5"/>
        <v>972577.25321093015</v>
      </c>
      <c r="W19" s="10">
        <f t="shared" si="5"/>
        <v>1022610.1006226097</v>
      </c>
      <c r="X19" s="10">
        <f t="shared" si="5"/>
        <v>1072529.2370174446</v>
      </c>
      <c r="Y19" s="10">
        <f t="shared" si="5"/>
        <v>1122334.9208295639</v>
      </c>
      <c r="Z19" s="10">
        <f t="shared" si="5"/>
        <v>1172027.4099057466</v>
      </c>
      <c r="AA19" s="10">
        <f t="shared" si="5"/>
        <v>1221606.961506756</v>
      </c>
      <c r="AB19" s="57">
        <f t="shared" si="5"/>
        <v>1271073.8323086724</v>
      </c>
    </row>
    <row r="20" spans="1:28" ht="12.75" customHeight="1" x14ac:dyDescent="0.2">
      <c r="B20" s="46" t="s">
        <v>108</v>
      </c>
      <c r="C20" s="70"/>
      <c r="D20" s="71">
        <f>((D11*(1+Inputs!$C$17))/(Inputs!$C$16-Inputs!$C$17))/((1+Inputs!$C$16)^D4)</f>
        <v>1216997.291253068</v>
      </c>
      <c r="E20" s="71">
        <f>((E11*(1+Inputs!$C$17))/(Inputs!$C$16-Inputs!$C$17))/((1+Inputs!$C$16)^E4)</f>
        <v>1214231.3883184018</v>
      </c>
      <c r="F20" s="71">
        <f>((F11*(1+Inputs!$C$17))/(Inputs!$C$16-Inputs!$C$17))/((1+Inputs!$C$16)^F4)</f>
        <v>1211471.771526769</v>
      </c>
      <c r="G20" s="71">
        <f>((G11*(1+Inputs!$C$17))/(Inputs!$C$16-Inputs!$C$17))/((1+Inputs!$C$16)^G4)</f>
        <v>1208718.4265914806</v>
      </c>
      <c r="H20" s="71">
        <f>((H11*(1+Inputs!$C$17))/(Inputs!$C$16-Inputs!$C$17))/((1+Inputs!$C$16)^H4)</f>
        <v>1205971.3392583181</v>
      </c>
      <c r="I20" s="71">
        <f>((I11*(1+Inputs!$C$17))/(Inputs!$C$16-Inputs!$C$17))/((1+Inputs!$C$16)^I4)</f>
        <v>1203230.4953054583</v>
      </c>
      <c r="J20" s="71">
        <f>((J11*(1+Inputs!$C$17))/(Inputs!$C$16-Inputs!$C$17))/((1+Inputs!$C$16)^J4)</f>
        <v>1200495.8805434001</v>
      </c>
      <c r="K20" s="71">
        <f>((K11*(1+Inputs!$C$17))/(Inputs!$C$16-Inputs!$C$17))/((1+Inputs!$C$16)^K4)</f>
        <v>1197767.4808148923</v>
      </c>
      <c r="L20" s="71">
        <f>((L11*(1+Inputs!$C$17))/(Inputs!$C$16-Inputs!$C$17))/((1+Inputs!$C$16)^L4)</f>
        <v>1195045.2819948581</v>
      </c>
      <c r="M20" s="71">
        <f>((M11*(1+Inputs!$C$17))/(Inputs!$C$16-Inputs!$C$17))/((1+Inputs!$C$16)^M4)</f>
        <v>1192329.2699903243</v>
      </c>
      <c r="N20" s="71">
        <f>((N11*(1+Inputs!$C$17))/(Inputs!$C$16-Inputs!$C$17))/((1+Inputs!$C$16)^N4)</f>
        <v>1189619.430740346</v>
      </c>
      <c r="O20" s="71">
        <f>((O11*(1+Inputs!$C$17))/(Inputs!$C$16-Inputs!$C$17))/((1+Inputs!$C$16)^O4)</f>
        <v>1186915.750215936</v>
      </c>
      <c r="P20" s="71">
        <f>((P11*(1+Inputs!$C$17))/(Inputs!$C$16-Inputs!$C$17))/((1+Inputs!$C$16)^P4)</f>
        <v>1184218.2144199905</v>
      </c>
      <c r="Q20" s="71">
        <f>((Q11*(1+Inputs!$C$17))/(Inputs!$C$16-Inputs!$C$17))/((1+Inputs!$C$16)^Q4)</f>
        <v>1181526.8093872175</v>
      </c>
      <c r="R20" s="71">
        <f>((R11*(1+Inputs!$C$17))/(Inputs!$C$16-Inputs!$C$17))/((1+Inputs!$C$16)^R4)</f>
        <v>1178841.5211840649</v>
      </c>
      <c r="S20" s="71">
        <f>((S11*(1+Inputs!$C$17))/(Inputs!$C$16-Inputs!$C$17))/((1+Inputs!$C$16)^S4)</f>
        <v>1176162.3359086465</v>
      </c>
      <c r="T20" s="71">
        <f>((T11*(1+Inputs!$C$17))/(Inputs!$C$16-Inputs!$C$17))/((1+Inputs!$C$16)^T4)</f>
        <v>1173489.2396906721</v>
      </c>
      <c r="U20" s="71">
        <f>((U11*(1+Inputs!$C$17))/(Inputs!$C$16-Inputs!$C$17))/((1+Inputs!$C$16)^U4)</f>
        <v>1170822.2186913751</v>
      </c>
      <c r="V20" s="71">
        <f>((V11*(1+Inputs!$C$17))/(Inputs!$C$16-Inputs!$C$17))/((1+Inputs!$C$16)^V4)</f>
        <v>1168161.25910344</v>
      </c>
      <c r="W20" s="71">
        <f>((W11*(1+Inputs!$C$17))/(Inputs!$C$16-Inputs!$C$17))/((1+Inputs!$C$16)^W4)</f>
        <v>1165506.3471509321</v>
      </c>
      <c r="X20" s="71">
        <f>((X11*(1+Inputs!$C$17))/(Inputs!$C$16-Inputs!$C$17))/((1+Inputs!$C$16)^X4)</f>
        <v>1162857.4690892252</v>
      </c>
      <c r="Y20" s="71">
        <f>((Y11*(1+Inputs!$C$17))/(Inputs!$C$16-Inputs!$C$17))/((1+Inputs!$C$16)^Y4)</f>
        <v>1160214.6112049313</v>
      </c>
      <c r="Z20" s="71">
        <f>((Z11*(1+Inputs!$C$17))/(Inputs!$C$16-Inputs!$C$17))/((1+Inputs!$C$16)^Z4)</f>
        <v>1157577.7598158291</v>
      </c>
      <c r="AA20" s="71">
        <f>((AA11*(1+Inputs!$C$17))/(Inputs!$C$16-Inputs!$C$17))/((1+Inputs!$C$16)^AA4)</f>
        <v>1154946.9012707933</v>
      </c>
      <c r="AB20" s="72">
        <f>((AB11*(1+Inputs!$C$17))/(Inputs!$C$16-Inputs!$C$17))/((1+Inputs!$C$16)^AB4)</f>
        <v>1152322.0219497227</v>
      </c>
    </row>
    <row r="21" spans="1:28" ht="12.75" customHeight="1" x14ac:dyDescent="0.2">
      <c r="C21" s="67"/>
      <c r="D21" s="68"/>
      <c r="E21" s="68"/>
      <c r="F21" s="68"/>
      <c r="G21" s="68"/>
      <c r="H21" s="68"/>
      <c r="I21" s="68"/>
      <c r="J21" s="68"/>
      <c r="K21" s="68"/>
      <c r="L21" s="68"/>
      <c r="M21" s="68"/>
      <c r="N21" s="68"/>
      <c r="O21" s="68"/>
      <c r="P21" s="68"/>
      <c r="Q21" s="68"/>
      <c r="R21" s="68"/>
      <c r="S21" s="68"/>
      <c r="T21" s="68"/>
      <c r="U21" s="68"/>
      <c r="V21" s="68"/>
      <c r="W21" s="68"/>
      <c r="X21" s="68"/>
      <c r="Y21" s="68"/>
      <c r="Z21" s="68"/>
      <c r="AA21" s="68"/>
      <c r="AB21" s="69"/>
    </row>
    <row r="22" spans="1:28" ht="12.75" customHeight="1" x14ac:dyDescent="0.2">
      <c r="B22" s="46" t="s">
        <v>109</v>
      </c>
      <c r="C22" s="52"/>
      <c r="D22" s="15">
        <f t="shared" ref="D22:AB22" si="6">D20+D19</f>
        <v>1269240.5415129543</v>
      </c>
      <c r="E22" s="15">
        <f t="shared" si="6"/>
        <v>1318599.154178493</v>
      </c>
      <c r="F22" s="15">
        <f t="shared" si="6"/>
        <v>1367845.5881788828</v>
      </c>
      <c r="G22" s="15">
        <f t="shared" si="6"/>
        <v>1416980.098465635</v>
      </c>
      <c r="H22" s="15">
        <f t="shared" si="6"/>
        <v>1466002.9394108267</v>
      </c>
      <c r="I22" s="15">
        <f t="shared" si="6"/>
        <v>1514914.3648084155</v>
      </c>
      <c r="J22" s="15">
        <f t="shared" si="6"/>
        <v>1563714.6278755551</v>
      </c>
      <c r="K22" s="15">
        <f t="shared" si="6"/>
        <v>1612403.9812539062</v>
      </c>
      <c r="L22" s="15">
        <f t="shared" si="6"/>
        <v>1660982.6770109423</v>
      </c>
      <c r="M22" s="15">
        <f t="shared" si="6"/>
        <v>1709450.9666412582</v>
      </c>
      <c r="N22" s="15">
        <f t="shared" si="6"/>
        <v>1757809.1010678685</v>
      </c>
      <c r="O22" s="15">
        <f t="shared" si="6"/>
        <v>1806057.3306435095</v>
      </c>
      <c r="P22" s="15">
        <f t="shared" si="6"/>
        <v>1854195.9051519332</v>
      </c>
      <c r="Q22" s="15">
        <f t="shared" si="6"/>
        <v>1902225.0738092011</v>
      </c>
      <c r="R22" s="15">
        <f t="shared" si="6"/>
        <v>1950145.0852649757</v>
      </c>
      <c r="S22" s="15">
        <f t="shared" si="6"/>
        <v>1997956.1876038052</v>
      </c>
      <c r="T22" s="15">
        <f t="shared" si="6"/>
        <v>2045658.6283464101</v>
      </c>
      <c r="U22" s="15">
        <f t="shared" si="6"/>
        <v>2093252.6544509635</v>
      </c>
      <c r="V22" s="15">
        <f t="shared" si="6"/>
        <v>2140738.5123143699</v>
      </c>
      <c r="W22" s="15">
        <f t="shared" si="6"/>
        <v>2188116.4477735418</v>
      </c>
      <c r="X22" s="15">
        <f t="shared" si="6"/>
        <v>2235386.7061066697</v>
      </c>
      <c r="Y22" s="15">
        <f t="shared" si="6"/>
        <v>2282549.5320344949</v>
      </c>
      <c r="Z22" s="15">
        <f t="shared" si="6"/>
        <v>2329605.1697215755</v>
      </c>
      <c r="AA22" s="15">
        <f t="shared" si="6"/>
        <v>2376553.8627775493</v>
      </c>
      <c r="AB22" s="53">
        <f t="shared" si="6"/>
        <v>2423395.8542583948</v>
      </c>
    </row>
    <row r="23" spans="1:28" ht="12.75" customHeight="1" x14ac:dyDescent="0.2">
      <c r="B23" s="1" t="s">
        <v>110</v>
      </c>
      <c r="C23" s="56"/>
      <c r="D23" s="10">
        <f>Inputs!$C$27</f>
        <v>21984</v>
      </c>
      <c r="E23" s="10">
        <f>Inputs!$C$27</f>
        <v>21984</v>
      </c>
      <c r="F23" s="10">
        <f>Inputs!$C$27</f>
        <v>21984</v>
      </c>
      <c r="G23" s="10">
        <f>Inputs!$C$27</f>
        <v>21984</v>
      </c>
      <c r="H23" s="10">
        <f>Inputs!$C$27</f>
        <v>21984</v>
      </c>
      <c r="I23" s="10">
        <f>Inputs!$C$27</f>
        <v>21984</v>
      </c>
      <c r="J23" s="10">
        <f>Inputs!$C$27</f>
        <v>21984</v>
      </c>
      <c r="K23" s="10">
        <f>Inputs!$C$27</f>
        <v>21984</v>
      </c>
      <c r="L23" s="10">
        <f>Inputs!$C$27</f>
        <v>21984</v>
      </c>
      <c r="M23" s="10">
        <f>Inputs!$C$27</f>
        <v>21984</v>
      </c>
      <c r="N23" s="10">
        <f>Inputs!$C$27</f>
        <v>21984</v>
      </c>
      <c r="O23" s="10">
        <f>Inputs!$C$27</f>
        <v>21984</v>
      </c>
      <c r="P23" s="10">
        <f>Inputs!$C$27</f>
        <v>21984</v>
      </c>
      <c r="Q23" s="10">
        <f>Inputs!$C$27</f>
        <v>21984</v>
      </c>
      <c r="R23" s="10">
        <f>Inputs!$C$27</f>
        <v>21984</v>
      </c>
      <c r="S23" s="10">
        <f>Inputs!$C$27</f>
        <v>21984</v>
      </c>
      <c r="T23" s="10">
        <f>Inputs!$C$27</f>
        <v>21984</v>
      </c>
      <c r="U23" s="10">
        <f>Inputs!$C$27</f>
        <v>21984</v>
      </c>
      <c r="V23" s="10">
        <f>Inputs!$C$27</f>
        <v>21984</v>
      </c>
      <c r="W23" s="10">
        <f>Inputs!$C$27</f>
        <v>21984</v>
      </c>
      <c r="X23" s="10">
        <f>Inputs!$C$27</f>
        <v>21984</v>
      </c>
      <c r="Y23" s="10">
        <f>Inputs!$C$27</f>
        <v>21984</v>
      </c>
      <c r="Z23" s="10">
        <f>Inputs!$C$27</f>
        <v>21984</v>
      </c>
      <c r="AA23" s="10">
        <f>Inputs!$C$27</f>
        <v>21984</v>
      </c>
      <c r="AB23" s="57">
        <f>Inputs!$C$27</f>
        <v>21984</v>
      </c>
    </row>
    <row r="24" spans="1:28" ht="12.75" customHeight="1" x14ac:dyDescent="0.2">
      <c r="B24" s="1" t="s">
        <v>111</v>
      </c>
      <c r="C24" s="70"/>
      <c r="D24" s="71">
        <f>Inputs!$C$25</f>
        <v>29008</v>
      </c>
      <c r="E24" s="71">
        <f>Inputs!$C$25</f>
        <v>29008</v>
      </c>
      <c r="F24" s="71">
        <f>Inputs!$C$25</f>
        <v>29008</v>
      </c>
      <c r="G24" s="71">
        <f>Inputs!$C$25</f>
        <v>29008</v>
      </c>
      <c r="H24" s="71">
        <f>Inputs!$C$25</f>
        <v>29008</v>
      </c>
      <c r="I24" s="71">
        <f>Inputs!$C$25</f>
        <v>29008</v>
      </c>
      <c r="J24" s="71">
        <f>Inputs!$C$25</f>
        <v>29008</v>
      </c>
      <c r="K24" s="71">
        <f>Inputs!$C$25</f>
        <v>29008</v>
      </c>
      <c r="L24" s="71">
        <f>Inputs!$C$25</f>
        <v>29008</v>
      </c>
      <c r="M24" s="71">
        <f>Inputs!$C$25</f>
        <v>29008</v>
      </c>
      <c r="N24" s="71">
        <f>Inputs!$C$25</f>
        <v>29008</v>
      </c>
      <c r="O24" s="71">
        <f>Inputs!$C$25</f>
        <v>29008</v>
      </c>
      <c r="P24" s="71">
        <f>Inputs!$C$25</f>
        <v>29008</v>
      </c>
      <c r="Q24" s="71">
        <f>Inputs!$C$25</f>
        <v>29008</v>
      </c>
      <c r="R24" s="71">
        <f>Inputs!$C$25</f>
        <v>29008</v>
      </c>
      <c r="S24" s="71">
        <f>Inputs!$C$25</f>
        <v>29008</v>
      </c>
      <c r="T24" s="71">
        <f>Inputs!$C$25</f>
        <v>29008</v>
      </c>
      <c r="U24" s="71">
        <f>Inputs!$C$25</f>
        <v>29008</v>
      </c>
      <c r="V24" s="71">
        <f>Inputs!$C$25</f>
        <v>29008</v>
      </c>
      <c r="W24" s="71">
        <f>Inputs!$C$25</f>
        <v>29008</v>
      </c>
      <c r="X24" s="71">
        <f>Inputs!$C$25</f>
        <v>29008</v>
      </c>
      <c r="Y24" s="71">
        <f>Inputs!$C$25</f>
        <v>29008</v>
      </c>
      <c r="Z24" s="71">
        <f>Inputs!$C$25</f>
        <v>29008</v>
      </c>
      <c r="AA24" s="71">
        <f>Inputs!$C$25</f>
        <v>29008</v>
      </c>
      <c r="AB24" s="72">
        <f>Inputs!$C$25</f>
        <v>29008</v>
      </c>
    </row>
    <row r="25" spans="1:28" ht="12.75" customHeight="1" x14ac:dyDescent="0.2">
      <c r="C25" s="67"/>
      <c r="D25" s="68"/>
      <c r="E25" s="68"/>
      <c r="F25" s="68"/>
      <c r="G25" s="68"/>
      <c r="H25" s="68"/>
      <c r="I25" s="68"/>
      <c r="J25" s="68"/>
      <c r="K25" s="68"/>
      <c r="L25" s="68"/>
      <c r="M25" s="68"/>
      <c r="N25" s="68"/>
      <c r="O25" s="68"/>
      <c r="P25" s="68"/>
      <c r="Q25" s="68"/>
      <c r="R25" s="68"/>
      <c r="S25" s="68"/>
      <c r="T25" s="68"/>
      <c r="U25" s="68"/>
      <c r="V25" s="68"/>
      <c r="W25" s="68"/>
      <c r="X25" s="68"/>
      <c r="Y25" s="68"/>
      <c r="Z25" s="68"/>
      <c r="AA25" s="68"/>
      <c r="AB25" s="69"/>
    </row>
    <row r="26" spans="1:28" ht="12.75" customHeight="1" x14ac:dyDescent="0.2">
      <c r="B26" s="46" t="s">
        <v>112</v>
      </c>
      <c r="C26" s="52"/>
      <c r="D26" s="15">
        <f t="shared" ref="D26:AB26" si="7">D22+D23-D24</f>
        <v>1262216.5415129543</v>
      </c>
      <c r="E26" s="15">
        <f t="shared" si="7"/>
        <v>1311575.154178493</v>
      </c>
      <c r="F26" s="15">
        <f t="shared" si="7"/>
        <v>1360821.5881788828</v>
      </c>
      <c r="G26" s="15">
        <f t="shared" si="7"/>
        <v>1409956.098465635</v>
      </c>
      <c r="H26" s="15">
        <f t="shared" si="7"/>
        <v>1458978.9394108267</v>
      </c>
      <c r="I26" s="15">
        <f t="shared" si="7"/>
        <v>1507890.3648084155</v>
      </c>
      <c r="J26" s="15">
        <f t="shared" si="7"/>
        <v>1556690.6278755551</v>
      </c>
      <c r="K26" s="15">
        <f t="shared" si="7"/>
        <v>1605379.9812539062</v>
      </c>
      <c r="L26" s="15">
        <f t="shared" si="7"/>
        <v>1653958.6770109423</v>
      </c>
      <c r="M26" s="15">
        <f t="shared" si="7"/>
        <v>1702426.9666412582</v>
      </c>
      <c r="N26" s="15">
        <f t="shared" si="7"/>
        <v>1750785.1010678685</v>
      </c>
      <c r="O26" s="15">
        <f t="shared" si="7"/>
        <v>1799033.3306435095</v>
      </c>
      <c r="P26" s="15">
        <f t="shared" si="7"/>
        <v>1847171.9051519332</v>
      </c>
      <c r="Q26" s="15">
        <f t="shared" si="7"/>
        <v>1895201.0738092011</v>
      </c>
      <c r="R26" s="15">
        <f t="shared" si="7"/>
        <v>1943121.0852649757</v>
      </c>
      <c r="S26" s="15">
        <f t="shared" si="7"/>
        <v>1990932.1876038052</v>
      </c>
      <c r="T26" s="15">
        <f t="shared" si="7"/>
        <v>2038634.6283464101</v>
      </c>
      <c r="U26" s="15">
        <f t="shared" si="7"/>
        <v>2086228.6544509633</v>
      </c>
      <c r="V26" s="15">
        <f t="shared" si="7"/>
        <v>2133714.5123143699</v>
      </c>
      <c r="W26" s="15">
        <f t="shared" si="7"/>
        <v>2181092.4477735418</v>
      </c>
      <c r="X26" s="15">
        <f t="shared" si="7"/>
        <v>2228362.7061066697</v>
      </c>
      <c r="Y26" s="15">
        <f t="shared" si="7"/>
        <v>2275525.5320344949</v>
      </c>
      <c r="Z26" s="15">
        <f t="shared" si="7"/>
        <v>2322581.1697215755</v>
      </c>
      <c r="AA26" s="15">
        <f t="shared" si="7"/>
        <v>2369529.8627775493</v>
      </c>
      <c r="AB26" s="15">
        <f t="shared" si="7"/>
        <v>2416371.8542583948</v>
      </c>
    </row>
    <row r="27" spans="1:28" ht="12.75" customHeight="1" x14ac:dyDescent="0.2">
      <c r="A27" s="3"/>
      <c r="B27" s="3" t="s">
        <v>113</v>
      </c>
      <c r="C27" s="73"/>
      <c r="D27" s="74">
        <f>D26/Inputs!$C$22</f>
        <v>96.374478240280538</v>
      </c>
      <c r="E27" s="74">
        <f>E26/Inputs!$C$22</f>
        <v>100.14317432835711</v>
      </c>
      <c r="F27" s="74">
        <f>F26/Inputs!$C$22</f>
        <v>103.90330519805168</v>
      </c>
      <c r="G27" s="74">
        <f>G26/Inputs!$C$22</f>
        <v>107.65489031576963</v>
      </c>
      <c r="H27" s="74">
        <f>H26/Inputs!$C$22</f>
        <v>111.39794910367463</v>
      </c>
      <c r="I27" s="74">
        <f>I26/Inputs!$C$22</f>
        <v>115.13250093978893</v>
      </c>
      <c r="J27" s="74">
        <f>J26/Inputs!$C$22</f>
        <v>118.85856515809384</v>
      </c>
      <c r="K27" s="74">
        <f>K26/Inputs!$C$22</f>
        <v>122.57616104862993</v>
      </c>
      <c r="L27" s="74">
        <f>L26/Inputs!$C$22</f>
        <v>126.28530785759656</v>
      </c>
      <c r="M27" s="74">
        <f>M26/Inputs!$C$22</f>
        <v>129.98602478745195</v>
      </c>
      <c r="N27" s="74">
        <f>N26/Inputs!$C$22</f>
        <v>133.67833099701218</v>
      </c>
      <c r="O27" s="74">
        <f>O26/Inputs!$C$22</f>
        <v>137.36224560155071</v>
      </c>
      <c r="P27" s="74">
        <f>P26/Inputs!$C$22</f>
        <v>141.03778767289708</v>
      </c>
      <c r="Q27" s="74">
        <f>Q26/Inputs!$C$22</f>
        <v>144.70497623953585</v>
      </c>
      <c r="R27" s="74">
        <f>R26/Inputs!$C$22</f>
        <v>148.36383028670502</v>
      </c>
      <c r="S27" s="74">
        <f>S26/Inputs!$C$22</f>
        <v>152.01436875649426</v>
      </c>
      <c r="T27" s="74">
        <f>T26/Inputs!$C$22</f>
        <v>155.65661054794305</v>
      </c>
      <c r="U27" s="74">
        <f>U26/Inputs!$C$22</f>
        <v>159.29057451713854</v>
      </c>
      <c r="V27" s="74">
        <f>V26/Inputs!$C$22</f>
        <v>162.91627947731311</v>
      </c>
      <c r="W27" s="74">
        <f>W26/Inputs!$C$22</f>
        <v>166.53374419894189</v>
      </c>
      <c r="X27" s="74">
        <f>X26/Inputs!$C$22</f>
        <v>170.14298740983963</v>
      </c>
      <c r="Y27" s="74">
        <f>Y26/Inputs!$C$22</f>
        <v>173.74402779525806</v>
      </c>
      <c r="Z27" s="74">
        <f>Z26/Inputs!$C$22</f>
        <v>177.3368839979824</v>
      </c>
      <c r="AA27" s="74">
        <f>AA26/Inputs!$C$22</f>
        <v>180.92157461842783</v>
      </c>
      <c r="AB27" s="75">
        <f>AB26/Inputs!$C$22</f>
        <v>184.4981182147358</v>
      </c>
    </row>
    <row r="28" spans="1:28" ht="12.75" customHeight="1" x14ac:dyDescent="0.2">
      <c r="E28" s="10"/>
      <c r="F28" s="10"/>
      <c r="G28" s="10"/>
      <c r="H28" s="10"/>
      <c r="I28" s="10"/>
      <c r="J28" s="10"/>
      <c r="K28" s="10"/>
      <c r="L28" s="10"/>
      <c r="M28" s="10"/>
      <c r="N28" s="10"/>
      <c r="O28" s="10"/>
      <c r="P28" s="10"/>
      <c r="Q28" s="10"/>
      <c r="R28" s="10"/>
      <c r="S28" s="10"/>
      <c r="T28" s="10"/>
      <c r="U28" s="10"/>
      <c r="V28" s="10"/>
      <c r="W28" s="10"/>
      <c r="X28" s="10"/>
      <c r="Y28" s="10"/>
      <c r="Z28" s="10"/>
      <c r="AA28" s="10"/>
      <c r="AB28" s="10"/>
    </row>
    <row r="29" spans="1:28" ht="12.75" hidden="1" customHeight="1" x14ac:dyDescent="0.2">
      <c r="B29" s="76" t="s">
        <v>114</v>
      </c>
      <c r="D29" s="15" t="e">
        <f t="shared" ref="D29:AB29" si="8">#REF!/(D7-C7)</f>
        <v>#REF!</v>
      </c>
      <c r="E29" s="15" t="e">
        <f t="shared" si="8"/>
        <v>#REF!</v>
      </c>
      <c r="F29" s="15" t="e">
        <f t="shared" si="8"/>
        <v>#REF!</v>
      </c>
      <c r="G29" s="15" t="e">
        <f t="shared" si="8"/>
        <v>#REF!</v>
      </c>
      <c r="H29" s="15" t="e">
        <f t="shared" si="8"/>
        <v>#REF!</v>
      </c>
      <c r="I29" s="15" t="e">
        <f t="shared" si="8"/>
        <v>#REF!</v>
      </c>
      <c r="J29" s="15" t="e">
        <f t="shared" si="8"/>
        <v>#REF!</v>
      </c>
      <c r="K29" s="15" t="e">
        <f t="shared" si="8"/>
        <v>#REF!</v>
      </c>
      <c r="L29" s="15" t="e">
        <f t="shared" si="8"/>
        <v>#REF!</v>
      </c>
      <c r="M29" s="15" t="e">
        <f t="shared" si="8"/>
        <v>#REF!</v>
      </c>
      <c r="N29" s="15" t="e">
        <f t="shared" si="8"/>
        <v>#REF!</v>
      </c>
      <c r="O29" s="15" t="e">
        <f t="shared" si="8"/>
        <v>#REF!</v>
      </c>
      <c r="P29" s="15" t="e">
        <f t="shared" si="8"/>
        <v>#REF!</v>
      </c>
      <c r="Q29" s="15" t="e">
        <f t="shared" si="8"/>
        <v>#REF!</v>
      </c>
      <c r="R29" s="15" t="e">
        <f t="shared" si="8"/>
        <v>#REF!</v>
      </c>
      <c r="S29" s="15" t="e">
        <f t="shared" si="8"/>
        <v>#REF!</v>
      </c>
      <c r="T29" s="15" t="e">
        <f t="shared" si="8"/>
        <v>#REF!</v>
      </c>
      <c r="U29" s="15" t="e">
        <f t="shared" si="8"/>
        <v>#REF!</v>
      </c>
      <c r="V29" s="15" t="e">
        <f t="shared" si="8"/>
        <v>#REF!</v>
      </c>
      <c r="W29" s="15" t="e">
        <f t="shared" si="8"/>
        <v>#REF!</v>
      </c>
      <c r="X29" s="15" t="e">
        <f t="shared" si="8"/>
        <v>#REF!</v>
      </c>
      <c r="Y29" s="15" t="e">
        <f t="shared" si="8"/>
        <v>#REF!</v>
      </c>
      <c r="Z29" s="15" t="e">
        <f t="shared" si="8"/>
        <v>#REF!</v>
      </c>
      <c r="AA29" s="15" t="e">
        <f t="shared" si="8"/>
        <v>#REF!</v>
      </c>
      <c r="AB29" s="15" t="e">
        <f t="shared" si="8"/>
        <v>#REF!</v>
      </c>
    </row>
    <row r="30" spans="1:28" ht="12.75" hidden="1" customHeight="1" x14ac:dyDescent="0.2">
      <c r="B30" s="76" t="s">
        <v>115</v>
      </c>
      <c r="C30" s="7"/>
      <c r="D30" s="7">
        <f>(((C9/C7)*(1+Inputs!$C$17))/(1+Inputs!$C$6))+((Inputs!$C$6*(Inputs!$C$10+Inputs!$C$11)*(Inputs!$C$16-Inputs!$C$17))/((1+Inputs!$C$6)*(1-Inputs!$C$15)*(1+Inputs!$C$16)))</f>
        <v>0.37118277974093078</v>
      </c>
      <c r="E30" s="7">
        <f>(((D9/D7)*(1+Inputs!$C$17))/(1+Inputs!$C$6))+((Inputs!$C$6*(Inputs!$C$10+Inputs!$C$11)*(Inputs!$C$16-Inputs!$C$17))/((1+Inputs!$C$6)*(1-Inputs!$C$15)*(1+Inputs!$C$16)))</f>
        <v>0.25952336370952445</v>
      </c>
      <c r="F30" s="7">
        <f>(((E9/E7)*(1+Inputs!$C$17))/(1+Inputs!$C$6))+((Inputs!$C$6*(Inputs!$C$10+Inputs!$C$11)*(Inputs!$C$16-Inputs!$C$17))/((1+Inputs!$C$6)*(1-Inputs!$C$15)*(1+Inputs!$C$16)))</f>
        <v>0.25952336370952445</v>
      </c>
      <c r="G30" s="7">
        <f>(((F9/F7)*(1+Inputs!$C$17))/(1+Inputs!$C$6))+((Inputs!$C$6*(Inputs!$C$10+Inputs!$C$11)*(Inputs!$C$16-Inputs!$C$17))/((1+Inputs!$C$6)*(1-Inputs!$C$15)*(1+Inputs!$C$16)))</f>
        <v>0.25952336370952445</v>
      </c>
      <c r="H30" s="7">
        <f>(((G9/G7)*(1+Inputs!$C$17))/(1+Inputs!$C$6))+((Inputs!$C$6*(Inputs!$C$10+Inputs!$C$11)*(Inputs!$C$16-Inputs!$C$17))/((1+Inputs!$C$6)*(1-Inputs!$C$15)*(1+Inputs!$C$16)))</f>
        <v>0.25952336370952445</v>
      </c>
      <c r="I30" s="7">
        <f>(((H9/H7)*(1+Inputs!$C$17))/(1+Inputs!$C$6))+((Inputs!$C$6*(Inputs!$C$10+Inputs!$C$11)*(Inputs!$C$16-Inputs!$C$17))/((1+Inputs!$C$6)*(1-Inputs!$C$15)*(1+Inputs!$C$16)))</f>
        <v>0.25952336370952445</v>
      </c>
      <c r="J30" s="7">
        <f>(((I9/I7)*(1+Inputs!$C$17))/(1+Inputs!$C$6))+((Inputs!$C$6*(Inputs!$C$10+Inputs!$C$11)*(Inputs!$C$16-Inputs!$C$17))/((1+Inputs!$C$6)*(1-Inputs!$C$15)*(1+Inputs!$C$16)))</f>
        <v>0.25952336370952445</v>
      </c>
      <c r="K30" s="7">
        <f>(((J9/J7)*(1+Inputs!$C$17))/(1+Inputs!$C$6))+((Inputs!$C$6*(Inputs!$C$10+Inputs!$C$11)*(Inputs!$C$16-Inputs!$C$17))/((1+Inputs!$C$6)*(1-Inputs!$C$15)*(1+Inputs!$C$16)))</f>
        <v>0.25952336370952445</v>
      </c>
      <c r="L30" s="7">
        <f>(((K9/K7)*(1+Inputs!$C$17))/(1+Inputs!$C$6))+((Inputs!$C$6*(Inputs!$C$10+Inputs!$C$11)*(Inputs!$C$16-Inputs!$C$17))/((1+Inputs!$C$6)*(1-Inputs!$C$15)*(1+Inputs!$C$16)))</f>
        <v>0.25952336370952445</v>
      </c>
      <c r="M30" s="7">
        <f>(((L9/L7)*(1+Inputs!$C$17))/(1+Inputs!$C$6))+((Inputs!$C$6*(Inputs!$C$10+Inputs!$C$11)*(Inputs!$C$16-Inputs!$C$17))/((1+Inputs!$C$6)*(1-Inputs!$C$15)*(1+Inputs!$C$16)))</f>
        <v>0.25952336370952445</v>
      </c>
      <c r="N30" s="7">
        <f>(((M9/M7)*(1+Inputs!$C$17))/(1+Inputs!$C$6))+((Inputs!$C$6*(Inputs!$C$10+Inputs!$C$11)*(Inputs!$C$16-Inputs!$C$17))/((1+Inputs!$C$6)*(1-Inputs!$C$15)*(1+Inputs!$C$16)))</f>
        <v>0.25952336370952445</v>
      </c>
      <c r="O30" s="7">
        <f>(((N9/N7)*(1+Inputs!$C$17))/(1+Inputs!$C$6))+((Inputs!$C$6*(Inputs!$C$10+Inputs!$C$11)*(Inputs!$C$16-Inputs!$C$17))/((1+Inputs!$C$6)*(1-Inputs!$C$15)*(1+Inputs!$C$16)))</f>
        <v>0.25952336370952445</v>
      </c>
      <c r="P30" s="7">
        <f>(((O9/O7)*(1+Inputs!$C$17))/(1+Inputs!$C$6))+((Inputs!$C$6*(Inputs!$C$10+Inputs!$C$11)*(Inputs!$C$16-Inputs!$C$17))/((1+Inputs!$C$6)*(1-Inputs!$C$15)*(1+Inputs!$C$16)))</f>
        <v>0.25952336370952445</v>
      </c>
      <c r="Q30" s="7">
        <f>(((P9/P7)*(1+Inputs!$C$17))/(1+Inputs!$C$6))+((Inputs!$C$6*(Inputs!$C$10+Inputs!$C$11)*(Inputs!$C$16-Inputs!$C$17))/((1+Inputs!$C$6)*(1-Inputs!$C$15)*(1+Inputs!$C$16)))</f>
        <v>0.25952336370952445</v>
      </c>
      <c r="R30" s="7">
        <f>(((Q9/Q7)*(1+Inputs!$C$17))/(1+Inputs!$C$6))+((Inputs!$C$6*(Inputs!$C$10+Inputs!$C$11)*(Inputs!$C$16-Inputs!$C$17))/((1+Inputs!$C$6)*(1-Inputs!$C$15)*(1+Inputs!$C$16)))</f>
        <v>0.25952336370952445</v>
      </c>
      <c r="S30" s="7">
        <f>(((R9/R7)*(1+Inputs!$C$17))/(1+Inputs!$C$6))+((Inputs!$C$6*(Inputs!$C$10+Inputs!$C$11)*(Inputs!$C$16-Inputs!$C$17))/((1+Inputs!$C$6)*(1-Inputs!$C$15)*(1+Inputs!$C$16)))</f>
        <v>0.25952336370952445</v>
      </c>
      <c r="T30" s="7">
        <f>(((S9/S7)*(1+Inputs!$C$17))/(1+Inputs!$C$6))+((Inputs!$C$6*(Inputs!$C$10+Inputs!$C$11)*(Inputs!$C$16-Inputs!$C$17))/((1+Inputs!$C$6)*(1-Inputs!$C$15)*(1+Inputs!$C$16)))</f>
        <v>0.25952336370952445</v>
      </c>
      <c r="U30" s="7">
        <f>(((T9/T7)*(1+Inputs!$C$17))/(1+Inputs!$C$6))+((Inputs!$C$6*(Inputs!$C$10+Inputs!$C$11)*(Inputs!$C$16-Inputs!$C$17))/((1+Inputs!$C$6)*(1-Inputs!$C$15)*(1+Inputs!$C$16)))</f>
        <v>0.25952336370952445</v>
      </c>
      <c r="V30" s="7">
        <f>(((U9/U7)*(1+Inputs!$C$17))/(1+Inputs!$C$6))+((Inputs!$C$6*(Inputs!$C$10+Inputs!$C$11)*(Inputs!$C$16-Inputs!$C$17))/((1+Inputs!$C$6)*(1-Inputs!$C$15)*(1+Inputs!$C$16)))</f>
        <v>0.25952336370952445</v>
      </c>
      <c r="W30" s="7">
        <f>(((V9/V7)*(1+Inputs!$C$17))/(1+Inputs!$C$6))+((Inputs!$C$6*(Inputs!$C$10+Inputs!$C$11)*(Inputs!$C$16-Inputs!$C$17))/((1+Inputs!$C$6)*(1-Inputs!$C$15)*(1+Inputs!$C$16)))</f>
        <v>0.25952336370952445</v>
      </c>
      <c r="X30" s="7">
        <f>(((W9/W7)*(1+Inputs!$C$17))/(1+Inputs!$C$6))+((Inputs!$C$6*(Inputs!$C$10+Inputs!$C$11)*(Inputs!$C$16-Inputs!$C$17))/((1+Inputs!$C$6)*(1-Inputs!$C$15)*(1+Inputs!$C$16)))</f>
        <v>0.25952336370952445</v>
      </c>
      <c r="Y30" s="7">
        <f>(((X9/X7)*(1+Inputs!$C$17))/(1+Inputs!$C$6))+((Inputs!$C$6*(Inputs!$C$10+Inputs!$C$11)*(Inputs!$C$16-Inputs!$C$17))/((1+Inputs!$C$6)*(1-Inputs!$C$15)*(1+Inputs!$C$16)))</f>
        <v>0.25952336370952445</v>
      </c>
      <c r="Z30" s="7">
        <f>(((Y9/Y7)*(1+Inputs!$C$17))/(1+Inputs!$C$6))+((Inputs!$C$6*(Inputs!$C$10+Inputs!$C$11)*(Inputs!$C$16-Inputs!$C$17))/((1+Inputs!$C$6)*(1-Inputs!$C$15)*(1+Inputs!$C$16)))</f>
        <v>0.25952336370952445</v>
      </c>
      <c r="AA30" s="7">
        <f>(((Z9/Z7)*(1+Inputs!$C$17))/(1+Inputs!$C$6))+((Inputs!$C$6*(Inputs!$C$10+Inputs!$C$11)*(Inputs!$C$16-Inputs!$C$17))/((1+Inputs!$C$6)*(1-Inputs!$C$15)*(1+Inputs!$C$16)))</f>
        <v>0.25952336370952445</v>
      </c>
      <c r="AB30" s="7">
        <f>(((AA9/AA7)*(1+Inputs!$C$17))/(1+Inputs!$C$6))+((Inputs!$C$6*(Inputs!$C$10+Inputs!$C$11)*(Inputs!$C$16-Inputs!$C$17))/((1+Inputs!$C$6)*(1-Inputs!$C$15)*(1+Inputs!$C$16)))</f>
        <v>0.25952336370952445</v>
      </c>
    </row>
    <row r="31" spans="1:28" ht="12.75" customHeight="1" x14ac:dyDescent="0.2">
      <c r="B31" s="46" t="s">
        <v>116</v>
      </c>
      <c r="C31" s="77">
        <f>IF(Inputs!C21&gt;AB27,"25+",IF(Inputs!C21&lt;D27,"&lt;1",LOOKUP(Inputs!C21,D27:AB27,D4:AB4)))</f>
        <v>1</v>
      </c>
    </row>
    <row r="32" spans="1:28" ht="12.75" customHeight="1" x14ac:dyDescent="0.2">
      <c r="B32" s="79" t="str">
        <f>IF(C31="25+", "% of Stock Price Explained by 25 Year Forecast Period with Perpetuity", "")</f>
        <v/>
      </c>
    </row>
    <row r="33" spans="2:3" ht="12.75" customHeight="1" x14ac:dyDescent="0.2">
      <c r="B33" s="80"/>
      <c r="C33" s="9" t="str">
        <f>IF(C31="25+",AB27/Inputs!C21,"")</f>
        <v/>
      </c>
    </row>
    <row r="34" spans="2:3" ht="12.75" customHeight="1" x14ac:dyDescent="0.2">
      <c r="B34" t="s">
        <v>133</v>
      </c>
      <c r="C34" s="87">
        <f>+AB19/Inputs!C22</f>
        <v>97.050762182841297</v>
      </c>
    </row>
    <row r="35" spans="2:3" ht="12.75" customHeight="1" x14ac:dyDescent="0.2"/>
    <row r="36" spans="2:3" ht="12.75" customHeight="1" x14ac:dyDescent="0.2"/>
    <row r="37" spans="2:3" ht="12.75" customHeight="1" x14ac:dyDescent="0.2"/>
    <row r="38" spans="2:3" ht="12.75" customHeight="1" x14ac:dyDescent="0.2"/>
    <row r="39" spans="2:3" ht="12.75" customHeight="1" x14ac:dyDescent="0.2"/>
    <row r="40" spans="2:3" ht="12.75" customHeight="1" x14ac:dyDescent="0.2"/>
    <row r="41" spans="2:3" ht="12.75" customHeight="1" x14ac:dyDescent="0.2"/>
    <row r="42" spans="2:3" ht="12.75" customHeight="1" x14ac:dyDescent="0.2"/>
    <row r="43" spans="2:3" ht="12.75" customHeight="1" x14ac:dyDescent="0.2"/>
    <row r="44" spans="2:3" ht="12.75" customHeight="1" x14ac:dyDescent="0.2"/>
    <row r="45" spans="2:3" ht="12.75" customHeight="1" x14ac:dyDescent="0.2"/>
    <row r="46" spans="2:3" ht="12.75" customHeight="1" x14ac:dyDescent="0.2"/>
    <row r="47" spans="2:3" ht="12.75" customHeight="1" x14ac:dyDescent="0.2"/>
    <row r="48" spans="2:3"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
    <mergeCell ref="B32:B33"/>
  </mergeCells>
  <pageMargins left="0.75" right="0.75" top="1" bottom="1"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A12D3-4355-4822-BF3B-0DA9F534302E}">
  <dimension ref="A1:AC382"/>
  <sheetViews>
    <sheetView showGridLines="0" workbookViewId="0">
      <selection activeCell="E32" sqref="E32"/>
    </sheetView>
  </sheetViews>
  <sheetFormatPr defaultRowHeight="15" x14ac:dyDescent="0.25"/>
  <cols>
    <col min="1" max="1" width="19.5703125" style="94" customWidth="1"/>
    <col min="2" max="12" width="11.42578125" style="94" customWidth="1"/>
    <col min="13" max="17" width="10.5703125" style="94" bestFit="1" customWidth="1"/>
    <col min="18" max="23" width="11.5703125" style="94" bestFit="1" customWidth="1"/>
    <col min="24" max="16384" width="9.140625" style="94"/>
  </cols>
  <sheetData>
    <row r="1" spans="1:23" x14ac:dyDescent="0.25">
      <c r="O1" s="94">
        <v>1000000</v>
      </c>
    </row>
    <row r="4" spans="1:23" x14ac:dyDescent="0.25">
      <c r="A4" s="94" t="s">
        <v>139</v>
      </c>
    </row>
    <row r="5" spans="1:23" x14ac:dyDescent="0.25">
      <c r="A5" s="94" t="s">
        <v>140</v>
      </c>
      <c r="F5" s="94">
        <f>+G5-1</f>
        <v>2005</v>
      </c>
      <c r="G5" s="94">
        <f>+H5-1</f>
        <v>2006</v>
      </c>
      <c r="H5" s="94">
        <f>+I5-1</f>
        <v>2007</v>
      </c>
      <c r="I5" s="94">
        <f>+J5-1</f>
        <v>2008</v>
      </c>
      <c r="J5" s="94">
        <f>+K5-1</f>
        <v>2009</v>
      </c>
      <c r="K5" s="94">
        <f>+L5-1</f>
        <v>2010</v>
      </c>
      <c r="L5" s="94">
        <f>+M5-1</f>
        <v>2011</v>
      </c>
      <c r="M5" s="94">
        <v>2012</v>
      </c>
      <c r="N5" s="94">
        <v>2013</v>
      </c>
      <c r="O5" s="94">
        <v>2014</v>
      </c>
      <c r="P5" s="94">
        <v>2015</v>
      </c>
      <c r="Q5" s="94">
        <v>2016</v>
      </c>
      <c r="R5" s="94">
        <v>2017</v>
      </c>
      <c r="S5" s="94">
        <v>2018</v>
      </c>
      <c r="T5" s="94">
        <v>2019</v>
      </c>
      <c r="U5" s="94">
        <v>2020</v>
      </c>
      <c r="V5" s="94">
        <v>2021</v>
      </c>
      <c r="W5" s="94" t="s">
        <v>141</v>
      </c>
    </row>
    <row r="6" spans="1:23" x14ac:dyDescent="0.25">
      <c r="A6" s="94" t="s">
        <v>142</v>
      </c>
      <c r="M6" s="95">
        <v>0</v>
      </c>
      <c r="N6" s="95">
        <v>0</v>
      </c>
      <c r="O6" s="95">
        <v>0</v>
      </c>
      <c r="P6" s="95">
        <v>0</v>
      </c>
      <c r="Q6" s="95">
        <v>0</v>
      </c>
      <c r="R6" s="95">
        <v>0</v>
      </c>
      <c r="S6" s="95">
        <v>0</v>
      </c>
      <c r="T6" s="95">
        <v>0</v>
      </c>
      <c r="U6" s="95">
        <v>0</v>
      </c>
      <c r="V6" s="95">
        <v>0</v>
      </c>
      <c r="W6" s="95">
        <v>0</v>
      </c>
    </row>
    <row r="7" spans="1:23" x14ac:dyDescent="0.25">
      <c r="A7" s="94" t="s">
        <v>143</v>
      </c>
      <c r="M7" s="95">
        <v>46039</v>
      </c>
      <c r="N7" s="95">
        <v>55519</v>
      </c>
      <c r="O7" s="95">
        <v>66001</v>
      </c>
      <c r="P7" s="95">
        <v>74989</v>
      </c>
      <c r="Q7" s="95">
        <v>90272</v>
      </c>
      <c r="R7" s="95">
        <v>110855</v>
      </c>
      <c r="S7" s="95">
        <v>136819</v>
      </c>
      <c r="T7" s="95">
        <v>161857</v>
      </c>
      <c r="U7" s="95">
        <v>182527</v>
      </c>
      <c r="V7" s="95">
        <v>257637</v>
      </c>
      <c r="W7" s="95">
        <v>278139</v>
      </c>
    </row>
    <row r="8" spans="1:23" x14ac:dyDescent="0.25">
      <c r="A8" s="94" t="s">
        <v>144</v>
      </c>
      <c r="F8" s="94">
        <v>6138.56</v>
      </c>
      <c r="G8" s="94">
        <v>10604.916999999999</v>
      </c>
      <c r="H8" s="94">
        <v>16593.986000000001</v>
      </c>
      <c r="I8" s="94">
        <v>21795.55</v>
      </c>
      <c r="J8" s="94">
        <v>23650.562999999998</v>
      </c>
      <c r="K8" s="94">
        <v>29321</v>
      </c>
      <c r="L8" s="94">
        <v>37905</v>
      </c>
      <c r="M8" s="95">
        <v>46039</v>
      </c>
      <c r="N8" s="95">
        <v>55519</v>
      </c>
      <c r="O8" s="95">
        <v>66001</v>
      </c>
      <c r="P8" s="95">
        <v>74989</v>
      </c>
      <c r="Q8" s="95">
        <v>90272</v>
      </c>
      <c r="R8" s="95">
        <v>110855</v>
      </c>
      <c r="S8" s="95">
        <v>136819</v>
      </c>
      <c r="T8" s="95">
        <v>161857</v>
      </c>
      <c r="U8" s="95">
        <v>182527</v>
      </c>
      <c r="V8" s="95">
        <v>257637</v>
      </c>
      <c r="W8" s="95">
        <v>278139</v>
      </c>
    </row>
    <row r="9" spans="1:23" x14ac:dyDescent="0.25">
      <c r="G9" s="96">
        <f>+G8/F8-1</f>
        <v>0.72759034692175351</v>
      </c>
      <c r="H9" s="96">
        <f t="shared" ref="H9:V9" si="0">+H8/G8-1</f>
        <v>0.56474454255511874</v>
      </c>
      <c r="I9" s="96">
        <f t="shared" si="0"/>
        <v>0.31346079236176272</v>
      </c>
      <c r="J9" s="96">
        <f t="shared" si="0"/>
        <v>8.5109712762467593E-2</v>
      </c>
      <c r="K9" s="96">
        <f t="shared" si="0"/>
        <v>0.23975907042889433</v>
      </c>
      <c r="L9" s="96">
        <f t="shared" si="0"/>
        <v>0.2927594556802291</v>
      </c>
      <c r="M9" s="96">
        <f t="shared" si="0"/>
        <v>0.21458910433979694</v>
      </c>
      <c r="N9" s="96">
        <f t="shared" si="0"/>
        <v>0.2059123786355046</v>
      </c>
      <c r="O9" s="96">
        <f t="shared" si="0"/>
        <v>0.18880023055170292</v>
      </c>
      <c r="P9" s="96">
        <f t="shared" si="0"/>
        <v>0.13617975485219924</v>
      </c>
      <c r="Q9" s="96">
        <f t="shared" si="0"/>
        <v>0.20380322447292265</v>
      </c>
      <c r="R9" s="96">
        <f t="shared" si="0"/>
        <v>0.22801090038993266</v>
      </c>
      <c r="S9" s="96">
        <f t="shared" si="0"/>
        <v>0.23421586757475987</v>
      </c>
      <c r="T9" s="96">
        <f t="shared" si="0"/>
        <v>0.18300089899794614</v>
      </c>
      <c r="U9" s="96">
        <f t="shared" si="0"/>
        <v>0.12770532012826141</v>
      </c>
      <c r="V9" s="96">
        <f t="shared" si="0"/>
        <v>0.41150076427049154</v>
      </c>
      <c r="W9" s="95"/>
    </row>
    <row r="10" spans="1:23" x14ac:dyDescent="0.25">
      <c r="G10" s="96">
        <f>+MEDIAN($G$9:$V$9)</f>
        <v>0.2213000023648648</v>
      </c>
      <c r="H10" s="96">
        <f t="shared" ref="H10:V10" si="1">+MEDIAN($G$9:$V$9)</f>
        <v>0.2213000023648648</v>
      </c>
      <c r="I10" s="96">
        <f t="shared" si="1"/>
        <v>0.2213000023648648</v>
      </c>
      <c r="J10" s="96">
        <f t="shared" si="1"/>
        <v>0.2213000023648648</v>
      </c>
      <c r="K10" s="96">
        <f t="shared" si="1"/>
        <v>0.2213000023648648</v>
      </c>
      <c r="L10" s="96">
        <f t="shared" si="1"/>
        <v>0.2213000023648648</v>
      </c>
      <c r="M10" s="96">
        <f t="shared" si="1"/>
        <v>0.2213000023648648</v>
      </c>
      <c r="N10" s="96">
        <f t="shared" si="1"/>
        <v>0.2213000023648648</v>
      </c>
      <c r="O10" s="96">
        <f t="shared" si="1"/>
        <v>0.2213000023648648</v>
      </c>
      <c r="P10" s="96">
        <f t="shared" si="1"/>
        <v>0.2213000023648648</v>
      </c>
      <c r="Q10" s="96">
        <f t="shared" si="1"/>
        <v>0.2213000023648648</v>
      </c>
      <c r="R10" s="96">
        <f t="shared" si="1"/>
        <v>0.2213000023648648</v>
      </c>
      <c r="S10" s="96">
        <f t="shared" si="1"/>
        <v>0.2213000023648648</v>
      </c>
      <c r="T10" s="96">
        <f t="shared" si="1"/>
        <v>0.2213000023648648</v>
      </c>
      <c r="U10" s="96">
        <f t="shared" si="1"/>
        <v>0.2213000023648648</v>
      </c>
      <c r="V10" s="96">
        <f t="shared" si="1"/>
        <v>0.2213000023648648</v>
      </c>
      <c r="W10" s="95"/>
    </row>
    <row r="11" spans="1:23" x14ac:dyDescent="0.25">
      <c r="A11" s="94" t="s">
        <v>145</v>
      </c>
      <c r="M11" s="95">
        <v>17176</v>
      </c>
      <c r="N11" s="95">
        <v>21993</v>
      </c>
      <c r="O11" s="95">
        <v>25691</v>
      </c>
      <c r="P11" s="95">
        <v>28164</v>
      </c>
      <c r="Q11" s="95">
        <v>35138</v>
      </c>
      <c r="R11" s="95">
        <v>45583</v>
      </c>
      <c r="S11" s="95">
        <v>59549</v>
      </c>
      <c r="T11" s="95">
        <v>71896</v>
      </c>
      <c r="U11" s="95">
        <v>84732</v>
      </c>
      <c r="V11" s="95">
        <v>110939</v>
      </c>
      <c r="W11" s="95">
        <v>120312</v>
      </c>
    </row>
    <row r="12" spans="1:23" x14ac:dyDescent="0.25">
      <c r="A12" s="94" t="s">
        <v>146</v>
      </c>
      <c r="M12" s="95">
        <v>28863</v>
      </c>
      <c r="N12" s="95">
        <v>33526</v>
      </c>
      <c r="O12" s="95">
        <v>40310</v>
      </c>
      <c r="P12" s="95">
        <v>46825</v>
      </c>
      <c r="Q12" s="95">
        <v>55134</v>
      </c>
      <c r="R12" s="95">
        <v>65272</v>
      </c>
      <c r="S12" s="95">
        <v>77270</v>
      </c>
      <c r="T12" s="95">
        <v>89961</v>
      </c>
      <c r="U12" s="95">
        <v>97795</v>
      </c>
      <c r="V12" s="95">
        <v>146698</v>
      </c>
      <c r="W12" s="95">
        <v>157827</v>
      </c>
    </row>
    <row r="13" spans="1:23" x14ac:dyDescent="0.25">
      <c r="A13" s="94" t="s">
        <v>147</v>
      </c>
      <c r="M13" s="95">
        <v>5465</v>
      </c>
      <c r="N13" s="95">
        <v>6554</v>
      </c>
      <c r="O13" s="95">
        <v>8131</v>
      </c>
      <c r="P13" s="95">
        <v>9047</v>
      </c>
      <c r="Q13" s="95">
        <v>10485</v>
      </c>
      <c r="R13" s="95">
        <v>12893</v>
      </c>
      <c r="S13" s="95">
        <v>16333</v>
      </c>
      <c r="T13" s="95">
        <v>18464</v>
      </c>
      <c r="U13" s="95">
        <v>17946</v>
      </c>
      <c r="V13" s="95">
        <v>22912</v>
      </c>
      <c r="W13" s="95">
        <v>25575</v>
      </c>
    </row>
    <row r="14" spans="1:23" x14ac:dyDescent="0.25">
      <c r="A14" s="94" t="s">
        <v>148</v>
      </c>
      <c r="M14" s="95">
        <v>0</v>
      </c>
      <c r="N14" s="95">
        <v>0</v>
      </c>
      <c r="O14" s="95">
        <v>0</v>
      </c>
      <c r="P14" s="95">
        <v>0</v>
      </c>
      <c r="Q14" s="95">
        <v>0</v>
      </c>
      <c r="R14" s="95">
        <v>0</v>
      </c>
      <c r="S14" s="95">
        <v>0</v>
      </c>
      <c r="T14" s="95">
        <v>0</v>
      </c>
      <c r="U14" s="95">
        <v>0</v>
      </c>
      <c r="V14" s="95">
        <v>0</v>
      </c>
      <c r="W14" s="95">
        <v>0</v>
      </c>
    </row>
    <row r="15" spans="1:23" x14ac:dyDescent="0.25">
      <c r="A15" s="94" t="s">
        <v>149</v>
      </c>
      <c r="M15" s="95">
        <v>3481</v>
      </c>
      <c r="N15" s="95">
        <v>4432</v>
      </c>
      <c r="O15" s="95">
        <v>5851</v>
      </c>
      <c r="P15" s="95">
        <v>6136</v>
      </c>
      <c r="Q15" s="95">
        <v>6985</v>
      </c>
      <c r="R15" s="95">
        <v>6840</v>
      </c>
      <c r="S15" s="95">
        <v>6923</v>
      </c>
      <c r="T15" s="95">
        <v>9551</v>
      </c>
      <c r="U15" s="95">
        <v>11052</v>
      </c>
      <c r="V15" s="95">
        <v>13510</v>
      </c>
      <c r="W15" s="95">
        <v>14427</v>
      </c>
    </row>
    <row r="16" spans="1:23" x14ac:dyDescent="0.25">
      <c r="A16" s="94" t="s">
        <v>150</v>
      </c>
      <c r="M16" s="95">
        <v>3481</v>
      </c>
      <c r="N16" s="95">
        <v>4432</v>
      </c>
      <c r="O16" s="95">
        <v>5851</v>
      </c>
      <c r="P16" s="95">
        <v>6136</v>
      </c>
      <c r="Q16" s="95">
        <v>6985</v>
      </c>
      <c r="R16" s="95">
        <v>6840</v>
      </c>
      <c r="S16" s="95">
        <v>6923</v>
      </c>
      <c r="T16" s="95">
        <v>9551</v>
      </c>
      <c r="U16" s="95">
        <v>11052</v>
      </c>
      <c r="V16" s="95">
        <v>13510</v>
      </c>
      <c r="W16" s="95">
        <v>14427</v>
      </c>
    </row>
    <row r="17" spans="1:23" x14ac:dyDescent="0.25">
      <c r="A17" s="94" t="s">
        <v>151</v>
      </c>
      <c r="M17" s="95">
        <v>0</v>
      </c>
      <c r="N17" s="95">
        <v>0</v>
      </c>
      <c r="O17" s="95">
        <v>0</v>
      </c>
      <c r="P17" s="95">
        <v>0</v>
      </c>
      <c r="Q17" s="95">
        <v>0</v>
      </c>
      <c r="R17" s="95">
        <v>0</v>
      </c>
      <c r="S17" s="95">
        <v>0</v>
      </c>
      <c r="T17" s="95">
        <v>0</v>
      </c>
      <c r="U17" s="95">
        <v>0</v>
      </c>
      <c r="V17" s="95">
        <v>0</v>
      </c>
      <c r="W17" s="95">
        <v>0</v>
      </c>
    </row>
    <row r="18" spans="1:23" x14ac:dyDescent="0.25">
      <c r="A18" s="94" t="s">
        <v>152</v>
      </c>
      <c r="M18" s="95">
        <v>8946</v>
      </c>
      <c r="N18" s="95">
        <v>10986</v>
      </c>
      <c r="O18" s="95">
        <v>13982</v>
      </c>
      <c r="P18" s="95">
        <v>15183</v>
      </c>
      <c r="Q18" s="95">
        <v>17470</v>
      </c>
      <c r="R18" s="95">
        <v>19733</v>
      </c>
      <c r="S18" s="95">
        <v>23256</v>
      </c>
      <c r="T18" s="95">
        <v>28015</v>
      </c>
      <c r="U18" s="95">
        <v>28998</v>
      </c>
      <c r="V18" s="95">
        <v>36422</v>
      </c>
      <c r="W18" s="95">
        <v>40002</v>
      </c>
    </row>
    <row r="19" spans="1:23" x14ac:dyDescent="0.25">
      <c r="A19" s="94" t="s">
        <v>153</v>
      </c>
      <c r="M19" s="95">
        <v>6083</v>
      </c>
      <c r="N19" s="95">
        <v>7137</v>
      </c>
      <c r="O19" s="95">
        <v>9832</v>
      </c>
      <c r="P19" s="95">
        <v>12282</v>
      </c>
      <c r="Q19" s="95">
        <v>13948</v>
      </c>
      <c r="R19" s="95">
        <v>16625</v>
      </c>
      <c r="S19" s="95">
        <v>21419</v>
      </c>
      <c r="T19" s="95">
        <v>26018</v>
      </c>
      <c r="U19" s="95">
        <v>27573</v>
      </c>
      <c r="V19" s="95">
        <v>31562</v>
      </c>
      <c r="W19" s="95">
        <v>35362</v>
      </c>
    </row>
    <row r="20" spans="1:23" x14ac:dyDescent="0.25">
      <c r="A20" s="94" t="s">
        <v>154</v>
      </c>
      <c r="M20" s="95">
        <v>0</v>
      </c>
      <c r="N20" s="95">
        <v>0</v>
      </c>
      <c r="O20" s="95">
        <v>0</v>
      </c>
      <c r="P20" s="95">
        <v>0</v>
      </c>
      <c r="Q20" s="95">
        <v>0</v>
      </c>
      <c r="R20" s="95">
        <v>0</v>
      </c>
      <c r="S20" s="95">
        <v>0</v>
      </c>
      <c r="T20" s="95">
        <v>0</v>
      </c>
      <c r="U20" s="95">
        <v>0</v>
      </c>
      <c r="V20" s="95">
        <v>0</v>
      </c>
      <c r="W20" s="95">
        <v>0</v>
      </c>
    </row>
    <row r="21" spans="1:23" x14ac:dyDescent="0.25">
      <c r="A21" s="94" t="s">
        <v>155</v>
      </c>
      <c r="M21" s="95">
        <v>0</v>
      </c>
      <c r="N21" s="95">
        <v>0</v>
      </c>
      <c r="O21" s="95">
        <v>0</v>
      </c>
      <c r="P21" s="95">
        <v>0</v>
      </c>
      <c r="Q21" s="95">
        <v>0</v>
      </c>
      <c r="R21" s="95">
        <v>0</v>
      </c>
      <c r="S21" s="95">
        <v>0</v>
      </c>
      <c r="T21" s="95">
        <v>0</v>
      </c>
      <c r="U21" s="95">
        <v>0</v>
      </c>
      <c r="V21" s="95">
        <v>0</v>
      </c>
      <c r="W21" s="95">
        <v>0</v>
      </c>
    </row>
    <row r="22" spans="1:23" x14ac:dyDescent="0.25">
      <c r="A22" s="94" t="s">
        <v>156</v>
      </c>
      <c r="M22" s="95">
        <v>0</v>
      </c>
      <c r="N22" s="95">
        <v>0</v>
      </c>
      <c r="O22" s="95">
        <v>0</v>
      </c>
      <c r="P22" s="95">
        <v>0</v>
      </c>
      <c r="Q22" s="95">
        <v>0</v>
      </c>
      <c r="R22" s="95">
        <v>0</v>
      </c>
      <c r="S22" s="95">
        <v>0</v>
      </c>
      <c r="T22" s="95">
        <v>0</v>
      </c>
      <c r="U22" s="95">
        <v>0</v>
      </c>
      <c r="V22" s="95">
        <v>0</v>
      </c>
      <c r="W22" s="95">
        <v>0</v>
      </c>
    </row>
    <row r="23" spans="1:23" x14ac:dyDescent="0.25">
      <c r="A23" s="94" t="s">
        <v>157</v>
      </c>
      <c r="M23" s="95">
        <v>0</v>
      </c>
      <c r="N23" s="95">
        <v>0</v>
      </c>
      <c r="O23" s="95">
        <v>0</v>
      </c>
      <c r="P23" s="95">
        <v>0</v>
      </c>
      <c r="Q23" s="95">
        <v>0</v>
      </c>
      <c r="R23" s="95">
        <v>2736</v>
      </c>
      <c r="S23" s="95">
        <v>5071</v>
      </c>
      <c r="T23" s="95">
        <v>1697</v>
      </c>
      <c r="U23" s="95">
        <v>0</v>
      </c>
      <c r="V23" s="95">
        <v>0</v>
      </c>
      <c r="W23" s="95">
        <v>0</v>
      </c>
    </row>
    <row r="24" spans="1:23" x14ac:dyDescent="0.25">
      <c r="A24" s="94" t="s">
        <v>158</v>
      </c>
      <c r="M24" s="95">
        <v>15029</v>
      </c>
      <c r="N24" s="95">
        <v>18123</v>
      </c>
      <c r="O24" s="95">
        <v>23814</v>
      </c>
      <c r="P24" s="95">
        <v>27465</v>
      </c>
      <c r="Q24" s="95">
        <v>31418</v>
      </c>
      <c r="R24" s="95">
        <v>39094</v>
      </c>
      <c r="S24" s="95">
        <v>49746</v>
      </c>
      <c r="T24" s="95">
        <v>55730</v>
      </c>
      <c r="U24" s="95">
        <v>56571</v>
      </c>
      <c r="V24" s="95">
        <v>67984</v>
      </c>
      <c r="W24" s="95">
        <v>75364</v>
      </c>
    </row>
    <row r="25" spans="1:23" x14ac:dyDescent="0.25">
      <c r="A25" s="94" t="s">
        <v>159</v>
      </c>
      <c r="M25" s="95">
        <v>13834</v>
      </c>
      <c r="N25" s="95">
        <v>15403</v>
      </c>
      <c r="O25" s="95">
        <v>16496</v>
      </c>
      <c r="P25" s="95">
        <v>19360</v>
      </c>
      <c r="Q25" s="95">
        <v>23716</v>
      </c>
      <c r="R25" s="95">
        <v>26178</v>
      </c>
      <c r="S25" s="95">
        <v>27524</v>
      </c>
      <c r="T25" s="95">
        <v>34231</v>
      </c>
      <c r="U25" s="95">
        <v>41224</v>
      </c>
      <c r="V25" s="95">
        <v>78714</v>
      </c>
      <c r="W25" s="95">
        <v>82463</v>
      </c>
    </row>
    <row r="26" spans="1:23" x14ac:dyDescent="0.25">
      <c r="A26" s="94" t="s">
        <v>160</v>
      </c>
      <c r="M26" s="95">
        <v>16796</v>
      </c>
      <c r="N26" s="95">
        <v>19342</v>
      </c>
      <c r="O26" s="95">
        <v>21475</v>
      </c>
      <c r="P26" s="95">
        <v>24423</v>
      </c>
      <c r="Q26" s="95">
        <v>29860</v>
      </c>
      <c r="R26" s="95">
        <v>33093</v>
      </c>
      <c r="S26" s="95">
        <v>36559</v>
      </c>
      <c r="T26" s="95">
        <v>46012</v>
      </c>
      <c r="U26" s="95">
        <v>54921</v>
      </c>
      <c r="V26" s="95">
        <v>91155</v>
      </c>
      <c r="W26" s="95">
        <v>96887</v>
      </c>
    </row>
    <row r="27" spans="1:23" x14ac:dyDescent="0.25">
      <c r="A27" s="94" t="s">
        <v>161</v>
      </c>
      <c r="M27" s="95">
        <v>2962</v>
      </c>
      <c r="N27" s="95">
        <v>3939</v>
      </c>
      <c r="O27" s="95">
        <v>4979</v>
      </c>
      <c r="P27" s="95">
        <v>5063</v>
      </c>
      <c r="Q27" s="95">
        <v>6144</v>
      </c>
      <c r="R27" s="95">
        <v>6915</v>
      </c>
      <c r="S27" s="95">
        <v>9035</v>
      </c>
      <c r="T27" s="95">
        <v>11781</v>
      </c>
      <c r="U27" s="95">
        <v>13697</v>
      </c>
      <c r="V27" s="95">
        <v>12441</v>
      </c>
      <c r="W27" s="95">
        <v>14424</v>
      </c>
    </row>
    <row r="28" spans="1:23" x14ac:dyDescent="0.25">
      <c r="A28" s="94" t="s">
        <v>118</v>
      </c>
      <c r="F28" s="94">
        <v>2017.278</v>
      </c>
      <c r="G28" s="94">
        <v>3549.9960000000001</v>
      </c>
      <c r="H28" s="94">
        <v>5084.3999999999996</v>
      </c>
      <c r="I28" s="94">
        <v>6631.9690000000001</v>
      </c>
      <c r="J28" s="94">
        <v>8312</v>
      </c>
      <c r="K28" s="94">
        <v>10381</v>
      </c>
      <c r="L28" s="94">
        <v>11742</v>
      </c>
      <c r="M28" s="95">
        <v>13834</v>
      </c>
      <c r="N28" s="95">
        <v>15403</v>
      </c>
      <c r="O28" s="95">
        <v>16496</v>
      </c>
      <c r="P28" s="95">
        <v>19360</v>
      </c>
      <c r="Q28" s="95">
        <v>23716</v>
      </c>
      <c r="R28" s="95">
        <v>26178</v>
      </c>
      <c r="S28" s="95">
        <v>27524</v>
      </c>
      <c r="T28" s="95">
        <v>34231</v>
      </c>
      <c r="U28" s="95">
        <v>41224</v>
      </c>
      <c r="V28" s="95">
        <v>78714</v>
      </c>
      <c r="W28" s="95">
        <v>82463</v>
      </c>
    </row>
    <row r="29" spans="1:23" x14ac:dyDescent="0.25">
      <c r="F29" s="97">
        <f>+F28/F8</f>
        <v>0.32862397695876555</v>
      </c>
      <c r="G29" s="97">
        <f t="shared" ref="G29:W29" si="2">+G28/G8</f>
        <v>0.334750003229634</v>
      </c>
      <c r="H29" s="97">
        <f t="shared" si="2"/>
        <v>0.30640016208281717</v>
      </c>
      <c r="I29" s="97">
        <f t="shared" si="2"/>
        <v>0.30428087384810204</v>
      </c>
      <c r="J29" s="97">
        <f t="shared" si="2"/>
        <v>0.35145040733279798</v>
      </c>
      <c r="K29" s="97">
        <f t="shared" si="2"/>
        <v>0.35404658776985776</v>
      </c>
      <c r="L29" s="97">
        <f t="shared" si="2"/>
        <v>0.30977443609022559</v>
      </c>
      <c r="M29" s="97">
        <f t="shared" si="2"/>
        <v>0.30048437194552446</v>
      </c>
      <c r="N29" s="97">
        <f t="shared" si="2"/>
        <v>0.27743655325203986</v>
      </c>
      <c r="O29" s="97">
        <f t="shared" si="2"/>
        <v>0.24993560703625703</v>
      </c>
      <c r="P29" s="97">
        <f t="shared" si="2"/>
        <v>0.25817119844243824</v>
      </c>
      <c r="Q29" s="97">
        <f t="shared" si="2"/>
        <v>0.26271712158808935</v>
      </c>
      <c r="R29" s="97">
        <f t="shared" si="2"/>
        <v>0.23614631726128726</v>
      </c>
      <c r="S29" s="97">
        <f t="shared" si="2"/>
        <v>0.20117089000796673</v>
      </c>
      <c r="T29" s="97">
        <f t="shared" si="2"/>
        <v>0.21148915400631421</v>
      </c>
      <c r="U29" s="97">
        <f t="shared" si="2"/>
        <v>0.22585151785763202</v>
      </c>
      <c r="V29" s="97">
        <f t="shared" si="2"/>
        <v>0.3055228868524319</v>
      </c>
      <c r="W29" s="97">
        <f t="shared" si="2"/>
        <v>0.29648125577499018</v>
      </c>
    </row>
    <row r="30" spans="1:23" x14ac:dyDescent="0.25">
      <c r="F30" s="98">
        <f>+MEDIAN($F$29:$V$29)</f>
        <v>0.30048437194552446</v>
      </c>
      <c r="G30" s="98">
        <f t="shared" ref="G30:V30" si="3">+MEDIAN($F$29:$V$29)</f>
        <v>0.30048437194552446</v>
      </c>
      <c r="H30" s="98">
        <f t="shared" si="3"/>
        <v>0.30048437194552446</v>
      </c>
      <c r="I30" s="98">
        <f t="shared" si="3"/>
        <v>0.30048437194552446</v>
      </c>
      <c r="J30" s="98">
        <f t="shared" si="3"/>
        <v>0.30048437194552446</v>
      </c>
      <c r="K30" s="98">
        <f t="shared" si="3"/>
        <v>0.30048437194552446</v>
      </c>
      <c r="L30" s="98">
        <f t="shared" si="3"/>
        <v>0.30048437194552446</v>
      </c>
      <c r="M30" s="98">
        <f t="shared" si="3"/>
        <v>0.30048437194552446</v>
      </c>
      <c r="N30" s="98">
        <f t="shared" si="3"/>
        <v>0.30048437194552446</v>
      </c>
      <c r="O30" s="98">
        <f t="shared" si="3"/>
        <v>0.30048437194552446</v>
      </c>
      <c r="P30" s="98">
        <f t="shared" si="3"/>
        <v>0.30048437194552446</v>
      </c>
      <c r="Q30" s="98">
        <f t="shared" si="3"/>
        <v>0.30048437194552446</v>
      </c>
      <c r="R30" s="98">
        <f t="shared" si="3"/>
        <v>0.30048437194552446</v>
      </c>
      <c r="S30" s="98">
        <f t="shared" si="3"/>
        <v>0.30048437194552446</v>
      </c>
      <c r="T30" s="98">
        <f t="shared" si="3"/>
        <v>0.30048437194552446</v>
      </c>
      <c r="U30" s="98">
        <f t="shared" si="3"/>
        <v>0.30048437194552446</v>
      </c>
      <c r="V30" s="98">
        <f t="shared" si="3"/>
        <v>0.30048437194552446</v>
      </c>
      <c r="W30" s="99"/>
    </row>
    <row r="31" spans="1:23" x14ac:dyDescent="0.25">
      <c r="A31" s="94" t="s">
        <v>162</v>
      </c>
      <c r="M31" s="95">
        <v>-85</v>
      </c>
      <c r="N31" s="95">
        <v>-81</v>
      </c>
      <c r="O31" s="95">
        <v>-101</v>
      </c>
      <c r="P31" s="95">
        <v>-104</v>
      </c>
      <c r="Q31" s="95">
        <v>-124</v>
      </c>
      <c r="R31" s="95">
        <v>-109</v>
      </c>
      <c r="S31" s="95">
        <v>-114</v>
      </c>
      <c r="T31" s="95">
        <v>-100</v>
      </c>
      <c r="U31" s="95">
        <v>-135</v>
      </c>
      <c r="V31" s="95">
        <v>-346</v>
      </c>
      <c r="W31" s="95">
        <v>-360</v>
      </c>
    </row>
    <row r="32" spans="1:23" x14ac:dyDescent="0.25">
      <c r="A32" s="94" t="s">
        <v>163</v>
      </c>
      <c r="M32" s="95">
        <v>700</v>
      </c>
      <c r="N32" s="95">
        <v>766</v>
      </c>
      <c r="O32" s="95">
        <v>746</v>
      </c>
      <c r="P32" s="95">
        <v>999</v>
      </c>
      <c r="Q32" s="95">
        <v>1220</v>
      </c>
      <c r="R32" s="95">
        <v>1312</v>
      </c>
      <c r="S32" s="95">
        <v>1878</v>
      </c>
      <c r="T32" s="95">
        <v>2427</v>
      </c>
      <c r="U32" s="95">
        <v>1865</v>
      </c>
      <c r="V32" s="95">
        <v>1499</v>
      </c>
      <c r="W32" s="95">
        <v>1665</v>
      </c>
    </row>
    <row r="33" spans="1:23" x14ac:dyDescent="0.25">
      <c r="A33" s="94" t="s">
        <v>164</v>
      </c>
      <c r="M33" s="95">
        <v>635</v>
      </c>
      <c r="N33" s="95">
        <v>0</v>
      </c>
      <c r="O33" s="95">
        <v>0</v>
      </c>
      <c r="P33" s="95">
        <v>0</v>
      </c>
      <c r="Q33" s="95">
        <v>0</v>
      </c>
      <c r="R33" s="95">
        <v>0</v>
      </c>
      <c r="S33" s="95">
        <v>0</v>
      </c>
      <c r="T33" s="95">
        <v>0</v>
      </c>
      <c r="U33" s="95">
        <v>0</v>
      </c>
      <c r="V33" s="95">
        <v>0</v>
      </c>
      <c r="W33" s="95">
        <v>0</v>
      </c>
    </row>
    <row r="34" spans="1:23" x14ac:dyDescent="0.25">
      <c r="A34" s="94" t="s">
        <v>165</v>
      </c>
      <c r="F34" s="94">
        <v>1000</v>
      </c>
      <c r="M34" s="95">
        <v>0</v>
      </c>
      <c r="N34" s="95">
        <v>0</v>
      </c>
      <c r="O34" s="95">
        <v>0</v>
      </c>
      <c r="P34" s="95">
        <v>0</v>
      </c>
      <c r="Q34" s="95">
        <v>0</v>
      </c>
      <c r="R34" s="95">
        <v>0</v>
      </c>
      <c r="S34" s="95">
        <v>0</v>
      </c>
      <c r="T34" s="95">
        <v>0</v>
      </c>
      <c r="U34" s="95">
        <v>0</v>
      </c>
      <c r="V34" s="95">
        <v>0</v>
      </c>
      <c r="W34" s="95">
        <v>0</v>
      </c>
    </row>
    <row r="35" spans="1:23" x14ac:dyDescent="0.25">
      <c r="A35" s="94" t="s">
        <v>166</v>
      </c>
      <c r="M35" s="95">
        <v>0</v>
      </c>
      <c r="N35" s="95">
        <v>496</v>
      </c>
      <c r="O35" s="95">
        <v>763</v>
      </c>
      <c r="P35" s="95">
        <v>291</v>
      </c>
      <c r="Q35" s="95">
        <v>434</v>
      </c>
      <c r="R35" s="95">
        <v>1015</v>
      </c>
      <c r="S35" s="95">
        <v>7389</v>
      </c>
      <c r="T35" s="95">
        <v>5394</v>
      </c>
      <c r="U35" s="95">
        <v>6858</v>
      </c>
      <c r="V35" s="95">
        <v>12020</v>
      </c>
      <c r="W35" s="95">
        <v>2951</v>
      </c>
    </row>
    <row r="36" spans="1:23" x14ac:dyDescent="0.25">
      <c r="A36" s="94" t="s">
        <v>167</v>
      </c>
      <c r="M36" s="95">
        <v>635</v>
      </c>
      <c r="N36" s="95">
        <v>496</v>
      </c>
      <c r="O36" s="95">
        <v>763</v>
      </c>
      <c r="P36" s="95">
        <v>291</v>
      </c>
      <c r="Q36" s="95">
        <v>434</v>
      </c>
      <c r="R36" s="95">
        <v>1015</v>
      </c>
      <c r="S36" s="95">
        <v>7389</v>
      </c>
      <c r="T36" s="95">
        <v>5394</v>
      </c>
      <c r="U36" s="95">
        <v>6858</v>
      </c>
      <c r="V36" s="95">
        <v>12020</v>
      </c>
      <c r="W36" s="95">
        <v>2951</v>
      </c>
    </row>
    <row r="37" spans="1:23" x14ac:dyDescent="0.25">
      <c r="A37" s="94" t="s">
        <v>168</v>
      </c>
      <c r="M37" s="95">
        <v>14469</v>
      </c>
      <c r="N37" s="95">
        <v>15899</v>
      </c>
      <c r="O37" s="95">
        <v>17259</v>
      </c>
      <c r="P37" s="95">
        <v>19651</v>
      </c>
      <c r="Q37" s="95">
        <v>24150</v>
      </c>
      <c r="R37" s="95">
        <v>27193</v>
      </c>
      <c r="S37" s="95">
        <v>34913</v>
      </c>
      <c r="T37" s="95">
        <v>39625</v>
      </c>
      <c r="U37" s="95">
        <v>48082</v>
      </c>
      <c r="V37" s="95">
        <v>90734</v>
      </c>
      <c r="W37" s="95">
        <v>85414</v>
      </c>
    </row>
    <row r="38" spans="1:23" x14ac:dyDescent="0.25">
      <c r="A38" s="94" t="s">
        <v>169</v>
      </c>
      <c r="M38" s="95">
        <v>2916</v>
      </c>
      <c r="N38" s="95">
        <v>2739</v>
      </c>
      <c r="O38" s="95">
        <v>3639</v>
      </c>
      <c r="P38" s="95">
        <v>3303</v>
      </c>
      <c r="Q38" s="95">
        <v>4672</v>
      </c>
      <c r="R38" s="95">
        <v>14531</v>
      </c>
      <c r="S38" s="95">
        <v>4177</v>
      </c>
      <c r="T38" s="95">
        <v>5282</v>
      </c>
      <c r="U38" s="95">
        <v>7813</v>
      </c>
      <c r="V38" s="95">
        <v>14701</v>
      </c>
      <c r="W38" s="95">
        <v>13398</v>
      </c>
    </row>
    <row r="39" spans="1:23" x14ac:dyDescent="0.25">
      <c r="A39" s="94" t="s">
        <v>170</v>
      </c>
      <c r="M39" s="95">
        <v>11553</v>
      </c>
      <c r="N39" s="95">
        <v>13160</v>
      </c>
      <c r="O39" s="95">
        <v>13620</v>
      </c>
      <c r="P39" s="95">
        <v>16348</v>
      </c>
      <c r="Q39" s="95">
        <v>19478</v>
      </c>
      <c r="R39" s="95">
        <v>12662</v>
      </c>
      <c r="S39" s="95">
        <v>30736</v>
      </c>
      <c r="T39" s="95">
        <v>34343</v>
      </c>
      <c r="U39" s="95">
        <v>40269</v>
      </c>
      <c r="V39" s="95">
        <v>76033</v>
      </c>
      <c r="W39" s="95">
        <v>72016</v>
      </c>
    </row>
    <row r="40" spans="1:23" x14ac:dyDescent="0.25">
      <c r="A40" s="94" t="s">
        <v>171</v>
      </c>
      <c r="M40" s="95">
        <v>0</v>
      </c>
      <c r="N40" s="95">
        <v>0</v>
      </c>
      <c r="O40" s="95">
        <v>0</v>
      </c>
      <c r="P40" s="95">
        <v>0</v>
      </c>
      <c r="Q40" s="95">
        <v>0</v>
      </c>
      <c r="R40" s="95">
        <v>0</v>
      </c>
      <c r="S40" s="95">
        <v>0</v>
      </c>
      <c r="T40" s="95">
        <v>0</v>
      </c>
      <c r="U40" s="95">
        <v>0</v>
      </c>
      <c r="V40" s="95">
        <v>0</v>
      </c>
      <c r="W40" s="95">
        <v>0</v>
      </c>
    </row>
    <row r="41" spans="1:23" x14ac:dyDescent="0.25">
      <c r="A41" s="94" t="s">
        <v>172</v>
      </c>
      <c r="M41" s="95">
        <v>0</v>
      </c>
      <c r="N41" s="95">
        <v>0</v>
      </c>
      <c r="O41" s="95">
        <v>0</v>
      </c>
      <c r="P41" s="95">
        <v>0</v>
      </c>
      <c r="Q41" s="95">
        <v>0</v>
      </c>
      <c r="R41" s="95">
        <v>0</v>
      </c>
      <c r="S41" s="95">
        <v>0</v>
      </c>
      <c r="T41" s="95">
        <v>0</v>
      </c>
      <c r="U41" s="95">
        <v>0</v>
      </c>
      <c r="V41" s="95">
        <v>0</v>
      </c>
      <c r="W41" s="95">
        <v>0</v>
      </c>
    </row>
    <row r="42" spans="1:23" x14ac:dyDescent="0.25">
      <c r="A42" s="94" t="s">
        <v>173</v>
      </c>
      <c r="M42" s="95">
        <v>0</v>
      </c>
      <c r="N42" s="95">
        <v>0</v>
      </c>
      <c r="O42" s="95">
        <v>0</v>
      </c>
      <c r="P42" s="95">
        <v>0</v>
      </c>
      <c r="Q42" s="95">
        <v>0</v>
      </c>
      <c r="R42" s="95">
        <v>0</v>
      </c>
      <c r="S42" s="95">
        <v>0</v>
      </c>
      <c r="T42" s="95">
        <v>0</v>
      </c>
      <c r="U42" s="95">
        <v>0</v>
      </c>
      <c r="V42" s="95">
        <v>0</v>
      </c>
      <c r="W42" s="95">
        <v>0</v>
      </c>
    </row>
    <row r="43" spans="1:23" x14ac:dyDescent="0.25">
      <c r="A43" s="94" t="s">
        <v>174</v>
      </c>
      <c r="M43" s="95">
        <v>11553</v>
      </c>
      <c r="N43" s="95">
        <v>13160</v>
      </c>
      <c r="O43" s="95">
        <v>13620</v>
      </c>
      <c r="P43" s="95">
        <v>16348</v>
      </c>
      <c r="Q43" s="95">
        <v>19478</v>
      </c>
      <c r="R43" s="95">
        <v>12662</v>
      </c>
      <c r="S43" s="95">
        <v>30736</v>
      </c>
      <c r="T43" s="95">
        <v>34343</v>
      </c>
      <c r="U43" s="95">
        <v>40269</v>
      </c>
      <c r="V43" s="95">
        <v>76033</v>
      </c>
      <c r="W43" s="95">
        <v>72016</v>
      </c>
    </row>
    <row r="44" spans="1:23" x14ac:dyDescent="0.25">
      <c r="A44" s="94" t="s">
        <v>175</v>
      </c>
      <c r="M44" s="95">
        <v>0</v>
      </c>
      <c r="N44" s="95">
        <v>0</v>
      </c>
      <c r="O44" s="95">
        <v>0</v>
      </c>
      <c r="P44" s="95">
        <v>0</v>
      </c>
      <c r="Q44" s="95">
        <v>0</v>
      </c>
      <c r="R44" s="95">
        <v>0</v>
      </c>
      <c r="S44" s="95">
        <v>0</v>
      </c>
      <c r="T44" s="95">
        <v>0</v>
      </c>
      <c r="U44" s="95">
        <v>0</v>
      </c>
      <c r="V44" s="95">
        <v>0</v>
      </c>
      <c r="W44" s="95">
        <v>0</v>
      </c>
    </row>
    <row r="45" spans="1:23" x14ac:dyDescent="0.25">
      <c r="A45" s="94" t="s">
        <v>176</v>
      </c>
      <c r="M45" s="95">
        <v>0</v>
      </c>
      <c r="N45" s="95">
        <v>0</v>
      </c>
      <c r="O45" s="95">
        <v>0</v>
      </c>
      <c r="P45" s="95">
        <v>0</v>
      </c>
      <c r="Q45" s="95">
        <v>0</v>
      </c>
      <c r="R45" s="95">
        <v>0</v>
      </c>
      <c r="S45" s="95">
        <v>0</v>
      </c>
      <c r="T45" s="95">
        <v>0</v>
      </c>
      <c r="U45" s="95">
        <v>0</v>
      </c>
      <c r="V45" s="95">
        <v>0</v>
      </c>
      <c r="W45" s="95">
        <v>0</v>
      </c>
    </row>
    <row r="46" spans="1:23" x14ac:dyDescent="0.25">
      <c r="A46" s="94" t="s">
        <v>177</v>
      </c>
      <c r="M46" s="95">
        <v>11553</v>
      </c>
      <c r="N46" s="95">
        <v>13160</v>
      </c>
      <c r="O46" s="95">
        <v>13620</v>
      </c>
      <c r="P46" s="95">
        <v>15826</v>
      </c>
      <c r="Q46" s="95">
        <v>19478</v>
      </c>
      <c r="R46" s="95">
        <v>12662</v>
      </c>
      <c r="S46" s="95">
        <v>30736</v>
      </c>
      <c r="T46" s="95">
        <v>34343</v>
      </c>
      <c r="U46" s="95">
        <v>40269</v>
      </c>
      <c r="V46" s="95">
        <v>76033</v>
      </c>
      <c r="W46" s="95">
        <v>72016</v>
      </c>
    </row>
    <row r="47" spans="1:23" x14ac:dyDescent="0.25">
      <c r="A47" s="94" t="s">
        <v>178</v>
      </c>
      <c r="M47" s="95">
        <v>-816</v>
      </c>
      <c r="N47" s="95">
        <v>-427</v>
      </c>
      <c r="O47" s="95">
        <v>516</v>
      </c>
      <c r="P47" s="95">
        <v>0</v>
      </c>
      <c r="Q47" s="95">
        <v>0</v>
      </c>
      <c r="R47" s="95">
        <v>0</v>
      </c>
      <c r="S47" s="95">
        <v>0</v>
      </c>
      <c r="T47" s="95">
        <v>0</v>
      </c>
      <c r="U47" s="95">
        <v>0</v>
      </c>
      <c r="V47" s="95">
        <v>0</v>
      </c>
      <c r="W47" s="95">
        <v>0</v>
      </c>
    </row>
    <row r="48" spans="1:23" x14ac:dyDescent="0.25">
      <c r="A48" s="94" t="s">
        <v>179</v>
      </c>
      <c r="M48" s="95">
        <v>10737</v>
      </c>
      <c r="N48" s="95">
        <v>12733</v>
      </c>
      <c r="O48" s="95">
        <v>14136</v>
      </c>
      <c r="P48" s="95">
        <v>15826</v>
      </c>
      <c r="Q48" s="95">
        <v>19478</v>
      </c>
      <c r="R48" s="95">
        <v>12662</v>
      </c>
      <c r="S48" s="95">
        <v>30736</v>
      </c>
      <c r="T48" s="95">
        <v>34343</v>
      </c>
      <c r="U48" s="95">
        <v>40269</v>
      </c>
      <c r="V48" s="95">
        <v>76033</v>
      </c>
      <c r="W48" s="95">
        <v>72016</v>
      </c>
    </row>
    <row r="49" spans="1:23" x14ac:dyDescent="0.25">
      <c r="A49" s="94" t="s">
        <v>180</v>
      </c>
      <c r="M49" s="95">
        <v>0</v>
      </c>
      <c r="N49" s="95">
        <v>0</v>
      </c>
      <c r="O49" s="95">
        <v>0</v>
      </c>
      <c r="P49" s="95">
        <v>-522</v>
      </c>
      <c r="Q49" s="95">
        <v>0</v>
      </c>
      <c r="R49" s="95">
        <v>0</v>
      </c>
      <c r="S49" s="95">
        <v>0</v>
      </c>
      <c r="T49" s="95">
        <v>0</v>
      </c>
      <c r="U49" s="95">
        <v>0</v>
      </c>
      <c r="V49" s="95">
        <v>0</v>
      </c>
      <c r="W49" s="95">
        <v>0</v>
      </c>
    </row>
    <row r="50" spans="1:23" x14ac:dyDescent="0.25">
      <c r="A50" s="94" t="s">
        <v>181</v>
      </c>
      <c r="M50" s="95">
        <v>10737</v>
      </c>
      <c r="N50" s="95">
        <v>12733</v>
      </c>
      <c r="O50" s="95">
        <v>14136</v>
      </c>
      <c r="P50" s="95">
        <v>16348</v>
      </c>
      <c r="Q50" s="95">
        <v>19478</v>
      </c>
      <c r="R50" s="95">
        <v>12662</v>
      </c>
      <c r="S50" s="95">
        <v>30736</v>
      </c>
      <c r="T50" s="95">
        <v>34343</v>
      </c>
      <c r="U50" s="95">
        <v>40269</v>
      </c>
      <c r="V50" s="95">
        <v>76033</v>
      </c>
      <c r="W50" s="95">
        <v>72016</v>
      </c>
    </row>
    <row r="51" spans="1:23" x14ac:dyDescent="0.25">
      <c r="A51" s="94" t="s">
        <v>182</v>
      </c>
      <c r="M51" s="94">
        <v>0.82099999999999995</v>
      </c>
      <c r="N51" s="94">
        <v>0.95699999999999996</v>
      </c>
      <c r="O51" s="94">
        <v>1.046</v>
      </c>
      <c r="P51" s="94">
        <v>1.1559999999999999</v>
      </c>
      <c r="Q51" s="94">
        <v>1.4159999999999999</v>
      </c>
      <c r="R51" s="94">
        <v>0.91400000000000003</v>
      </c>
      <c r="S51" s="94">
        <v>2.2109999999999999</v>
      </c>
      <c r="T51" s="94">
        <v>2.48</v>
      </c>
      <c r="U51" s="94">
        <v>2.9580000000000002</v>
      </c>
      <c r="V51" s="94">
        <v>5.694</v>
      </c>
      <c r="W51" s="94">
        <v>5.4450000000000003</v>
      </c>
    </row>
    <row r="52" spans="1:23" x14ac:dyDescent="0.25">
      <c r="A52" s="94" t="s">
        <v>183</v>
      </c>
      <c r="M52" s="94">
        <v>0.80800000000000005</v>
      </c>
      <c r="N52" s="94">
        <v>0.94</v>
      </c>
      <c r="O52" s="94">
        <v>1.0289999999999999</v>
      </c>
      <c r="P52" s="94">
        <v>1.1419999999999999</v>
      </c>
      <c r="Q52" s="94">
        <v>1.393</v>
      </c>
      <c r="R52" s="94">
        <v>0.9</v>
      </c>
      <c r="S52" s="94">
        <v>2.1850000000000001</v>
      </c>
      <c r="T52" s="94">
        <v>2.4580000000000002</v>
      </c>
      <c r="U52" s="94">
        <v>2.931</v>
      </c>
      <c r="V52" s="94">
        <v>5.61</v>
      </c>
      <c r="W52" s="94">
        <v>5.3760000000000003</v>
      </c>
    </row>
    <row r="53" spans="1:23" x14ac:dyDescent="0.25">
      <c r="A53" s="94" t="s">
        <v>184</v>
      </c>
      <c r="M53" s="94">
        <v>0</v>
      </c>
      <c r="N53" s="94">
        <v>0</v>
      </c>
      <c r="O53" s="94">
        <v>0</v>
      </c>
      <c r="P53" s="94">
        <v>0</v>
      </c>
      <c r="Q53" s="94">
        <v>0</v>
      </c>
      <c r="R53" s="94">
        <v>0</v>
      </c>
      <c r="S53" s="94">
        <v>0</v>
      </c>
      <c r="T53" s="94">
        <v>0</v>
      </c>
      <c r="U53" s="94">
        <v>0</v>
      </c>
      <c r="V53" s="94">
        <v>0</v>
      </c>
      <c r="W53" s="94">
        <v>0</v>
      </c>
    </row>
    <row r="54" spans="1:23" x14ac:dyDescent="0.25">
      <c r="A54" s="94" t="s">
        <v>185</v>
      </c>
      <c r="M54" s="94">
        <v>13088521000</v>
      </c>
      <c r="N54" s="94">
        <v>13313841000</v>
      </c>
      <c r="O54" s="94">
        <v>13518701000</v>
      </c>
      <c r="P54" s="94">
        <v>13692521000</v>
      </c>
      <c r="Q54" s="94">
        <v>13755561000</v>
      </c>
      <c r="R54" s="94">
        <v>13851921000</v>
      </c>
      <c r="S54" s="94">
        <v>13902800000</v>
      </c>
      <c r="T54" s="94">
        <v>13851920000</v>
      </c>
      <c r="U54" s="94">
        <v>13616320000</v>
      </c>
      <c r="V54" s="94">
        <v>13353000000</v>
      </c>
      <c r="W54" s="94">
        <v>13133000000</v>
      </c>
    </row>
    <row r="55" spans="1:23" x14ac:dyDescent="0.25">
      <c r="A55" s="94" t="s">
        <v>186</v>
      </c>
      <c r="M55" s="94">
        <v>13292201000</v>
      </c>
      <c r="N55" s="94">
        <v>13552361000</v>
      </c>
      <c r="O55" s="94">
        <v>13741401000</v>
      </c>
      <c r="P55" s="94">
        <v>13858601000</v>
      </c>
      <c r="Q55" s="94">
        <v>13974121000</v>
      </c>
      <c r="R55" s="94">
        <v>14071681000</v>
      </c>
      <c r="S55" s="94">
        <v>14065700000</v>
      </c>
      <c r="T55" s="94">
        <v>13971120000</v>
      </c>
      <c r="U55" s="94">
        <v>13740560000</v>
      </c>
      <c r="V55" s="94">
        <v>13553480000</v>
      </c>
      <c r="W55" s="94">
        <v>14126000000</v>
      </c>
    </row>
    <row r="59" spans="1:23" x14ac:dyDescent="0.25">
      <c r="A59" s="94" t="s">
        <v>187</v>
      </c>
    </row>
    <row r="60" spans="1:23" x14ac:dyDescent="0.25">
      <c r="A60" s="94" t="s">
        <v>140</v>
      </c>
      <c r="M60" s="94">
        <v>2012</v>
      </c>
      <c r="N60" s="94">
        <v>2013</v>
      </c>
      <c r="O60" s="94">
        <v>2014</v>
      </c>
      <c r="P60" s="94">
        <v>2015</v>
      </c>
      <c r="Q60" s="94">
        <v>2016</v>
      </c>
      <c r="R60" s="94">
        <v>2017</v>
      </c>
      <c r="S60" s="94">
        <v>2018</v>
      </c>
      <c r="T60" s="94">
        <v>2019</v>
      </c>
      <c r="U60" s="94">
        <v>2020</v>
      </c>
      <c r="V60" s="94">
        <v>2021</v>
      </c>
      <c r="W60" s="94" t="s">
        <v>141</v>
      </c>
    </row>
    <row r="61" spans="1:23" x14ac:dyDescent="0.25">
      <c r="A61" s="94" t="s">
        <v>188</v>
      </c>
      <c r="M61" s="94">
        <v>14778000000</v>
      </c>
      <c r="N61" s="94">
        <v>18898000000</v>
      </c>
      <c r="O61" s="94">
        <v>18347000000</v>
      </c>
      <c r="P61" s="94">
        <v>16549000000</v>
      </c>
      <c r="Q61" s="94">
        <v>12918000000</v>
      </c>
      <c r="R61" s="94">
        <v>10715000000</v>
      </c>
      <c r="S61" s="94">
        <v>16701000000</v>
      </c>
      <c r="T61" s="94">
        <v>18498000000</v>
      </c>
      <c r="U61" s="94">
        <v>26465000000</v>
      </c>
      <c r="V61" s="94">
        <v>20945000000</v>
      </c>
      <c r="W61" s="94">
        <v>17936000000</v>
      </c>
    </row>
    <row r="62" spans="1:23" x14ac:dyDescent="0.25">
      <c r="A62" s="94" t="s">
        <v>189</v>
      </c>
      <c r="M62" s="94">
        <v>0</v>
      </c>
      <c r="N62" s="94">
        <v>0</v>
      </c>
      <c r="O62" s="94">
        <v>0</v>
      </c>
      <c r="P62" s="94">
        <v>0</v>
      </c>
      <c r="Q62" s="94">
        <v>0</v>
      </c>
      <c r="R62" s="94">
        <v>0</v>
      </c>
      <c r="S62" s="94">
        <v>0</v>
      </c>
      <c r="T62" s="94">
        <v>0</v>
      </c>
      <c r="U62" s="94">
        <v>0</v>
      </c>
      <c r="V62" s="94">
        <v>0</v>
      </c>
      <c r="W62" s="94">
        <v>0</v>
      </c>
    </row>
    <row r="63" spans="1:23" x14ac:dyDescent="0.25">
      <c r="A63" s="94" t="s">
        <v>190</v>
      </c>
      <c r="M63" s="94">
        <v>33310000000</v>
      </c>
      <c r="N63" s="94">
        <v>39819000000</v>
      </c>
      <c r="O63" s="94">
        <v>46048000000</v>
      </c>
      <c r="P63" s="94">
        <v>56517000000</v>
      </c>
      <c r="Q63" s="94">
        <v>73415000000</v>
      </c>
      <c r="R63" s="94">
        <v>91156000000</v>
      </c>
      <c r="S63" s="94">
        <v>92439000000</v>
      </c>
      <c r="T63" s="94">
        <v>101177000000</v>
      </c>
      <c r="U63" s="94">
        <v>110229000000</v>
      </c>
      <c r="V63" s="94">
        <v>118704000000</v>
      </c>
      <c r="W63" s="94">
        <v>107061000000</v>
      </c>
    </row>
    <row r="64" spans="1:23" x14ac:dyDescent="0.25">
      <c r="A64" s="94" t="s">
        <v>191</v>
      </c>
      <c r="M64" s="94">
        <v>48088000000</v>
      </c>
      <c r="N64" s="94">
        <v>58717000000</v>
      </c>
      <c r="O64" s="94">
        <v>64395000000</v>
      </c>
      <c r="P64" s="94">
        <v>73066000000</v>
      </c>
      <c r="Q64" s="94">
        <v>86333000000</v>
      </c>
      <c r="R64" s="94">
        <v>101871000000</v>
      </c>
      <c r="S64" s="94">
        <v>109140000000</v>
      </c>
      <c r="T64" s="94">
        <v>119675000000</v>
      </c>
      <c r="U64" s="94">
        <v>136694000000</v>
      </c>
      <c r="V64" s="94">
        <v>139649000000</v>
      </c>
      <c r="W64" s="94">
        <v>124997000000</v>
      </c>
    </row>
    <row r="65" spans="1:23" x14ac:dyDescent="0.25">
      <c r="A65" s="94" t="s">
        <v>192</v>
      </c>
      <c r="M65" s="94">
        <v>7885000000</v>
      </c>
      <c r="N65" s="94">
        <v>8882000000</v>
      </c>
      <c r="O65" s="94">
        <v>9383000000</v>
      </c>
      <c r="P65" s="94">
        <v>11556000000</v>
      </c>
      <c r="Q65" s="94">
        <v>14137000000</v>
      </c>
      <c r="R65" s="94">
        <v>18336000000</v>
      </c>
      <c r="S65" s="94">
        <v>20838000000</v>
      </c>
      <c r="T65" s="94">
        <v>25326000000</v>
      </c>
      <c r="U65" s="94">
        <v>30930000000</v>
      </c>
      <c r="V65" s="94">
        <v>39304000000</v>
      </c>
      <c r="W65" s="94">
        <v>35707000000</v>
      </c>
    </row>
    <row r="66" spans="1:23" x14ac:dyDescent="0.25">
      <c r="A66" s="94" t="s">
        <v>193</v>
      </c>
      <c r="M66" s="94">
        <v>7885000000</v>
      </c>
      <c r="N66" s="94">
        <v>8882000000</v>
      </c>
      <c r="O66" s="94">
        <v>9383000000</v>
      </c>
      <c r="P66" s="94">
        <v>11556000000</v>
      </c>
      <c r="Q66" s="94">
        <v>14137000000</v>
      </c>
      <c r="R66" s="94">
        <v>18336000000</v>
      </c>
      <c r="S66" s="94">
        <v>20838000000</v>
      </c>
      <c r="T66" s="94">
        <v>25326000000</v>
      </c>
      <c r="U66" s="94">
        <v>30930000000</v>
      </c>
      <c r="V66" s="94">
        <v>39304000000</v>
      </c>
      <c r="W66" s="94">
        <v>35707000000</v>
      </c>
    </row>
    <row r="67" spans="1:23" x14ac:dyDescent="0.25">
      <c r="A67" s="94" t="s">
        <v>194</v>
      </c>
      <c r="M67" s="94">
        <v>700000000</v>
      </c>
      <c r="N67" s="94">
        <v>508000000</v>
      </c>
      <c r="O67" s="94">
        <v>1466000000</v>
      </c>
      <c r="P67" s="94">
        <v>2353000000</v>
      </c>
      <c r="Q67" s="94">
        <v>95000000</v>
      </c>
      <c r="R67" s="94">
        <v>369000000</v>
      </c>
      <c r="S67" s="94">
        <v>355000000</v>
      </c>
      <c r="T67" s="94">
        <v>2166000000</v>
      </c>
      <c r="U67" s="94">
        <v>454000000</v>
      </c>
      <c r="V67" s="94">
        <v>966000000</v>
      </c>
      <c r="W67" s="94">
        <v>1366000000</v>
      </c>
    </row>
    <row r="68" spans="1:23" x14ac:dyDescent="0.25">
      <c r="A68" s="94" t="s">
        <v>195</v>
      </c>
      <c r="M68" s="94">
        <v>8585000000</v>
      </c>
      <c r="N68" s="94">
        <v>9390000000</v>
      </c>
      <c r="O68" s="94">
        <v>10849000000</v>
      </c>
      <c r="P68" s="94">
        <v>13909000000</v>
      </c>
      <c r="Q68" s="94">
        <v>14232000000</v>
      </c>
      <c r="R68" s="94">
        <v>18705000000</v>
      </c>
      <c r="S68" s="94">
        <v>21193000000</v>
      </c>
      <c r="T68" s="94">
        <v>27492000000</v>
      </c>
      <c r="U68" s="94">
        <v>31384000000</v>
      </c>
      <c r="V68" s="94">
        <v>40270000000</v>
      </c>
      <c r="W68" s="94">
        <v>37073000000</v>
      </c>
    </row>
    <row r="69" spans="1:23" x14ac:dyDescent="0.25">
      <c r="A69" s="94" t="s">
        <v>196</v>
      </c>
      <c r="M69" s="94">
        <v>505000000</v>
      </c>
      <c r="N69" s="94">
        <v>0</v>
      </c>
      <c r="O69" s="94">
        <v>0</v>
      </c>
      <c r="P69" s="94">
        <v>491000000</v>
      </c>
      <c r="Q69" s="94">
        <v>268000000</v>
      </c>
      <c r="R69" s="94">
        <v>749000000</v>
      </c>
      <c r="S69" s="94">
        <v>1107000000</v>
      </c>
      <c r="T69" s="94">
        <v>999000000</v>
      </c>
      <c r="U69" s="94">
        <v>728000000</v>
      </c>
      <c r="V69" s="94">
        <v>1170000000</v>
      </c>
      <c r="W69" s="94">
        <v>1980000000</v>
      </c>
    </row>
    <row r="70" spans="1:23" x14ac:dyDescent="0.25">
      <c r="A70" s="94" t="s">
        <v>197</v>
      </c>
      <c r="M70" s="94">
        <v>2132000000</v>
      </c>
      <c r="N70" s="94">
        <v>3253000000</v>
      </c>
      <c r="O70" s="94">
        <v>3412000000</v>
      </c>
      <c r="P70" s="94">
        <v>2648000000</v>
      </c>
      <c r="Q70" s="94">
        <v>0</v>
      </c>
      <c r="R70" s="94">
        <v>0</v>
      </c>
      <c r="S70" s="94">
        <v>0</v>
      </c>
      <c r="T70" s="94">
        <v>0</v>
      </c>
      <c r="U70" s="94">
        <v>0</v>
      </c>
      <c r="V70" s="94">
        <v>0</v>
      </c>
      <c r="W70" s="94">
        <v>0</v>
      </c>
    </row>
    <row r="71" spans="1:23" x14ac:dyDescent="0.25">
      <c r="A71" s="94" t="s">
        <v>198</v>
      </c>
      <c r="M71" s="94">
        <v>1144000000</v>
      </c>
      <c r="N71" s="94">
        <v>1526000000</v>
      </c>
      <c r="O71" s="94">
        <v>0</v>
      </c>
      <c r="P71" s="94">
        <v>0</v>
      </c>
      <c r="Q71" s="94">
        <v>0</v>
      </c>
      <c r="R71" s="94">
        <v>0</v>
      </c>
      <c r="S71" s="94">
        <v>0</v>
      </c>
      <c r="T71" s="94">
        <v>0</v>
      </c>
      <c r="U71" s="94">
        <v>0</v>
      </c>
      <c r="V71" s="94">
        <v>0</v>
      </c>
      <c r="W71" s="94">
        <v>0</v>
      </c>
    </row>
    <row r="72" spans="1:23" x14ac:dyDescent="0.25">
      <c r="A72" s="94" t="s">
        <v>199</v>
      </c>
      <c r="M72" s="94">
        <v>0</v>
      </c>
      <c r="N72" s="94">
        <v>0</v>
      </c>
      <c r="O72" s="94">
        <v>0</v>
      </c>
      <c r="P72" s="94">
        <v>0</v>
      </c>
      <c r="Q72" s="94">
        <v>4575000000</v>
      </c>
      <c r="R72" s="94">
        <v>2983000000</v>
      </c>
      <c r="S72" s="94">
        <v>4236000000</v>
      </c>
      <c r="T72" s="94">
        <v>4412000000</v>
      </c>
      <c r="U72" s="94">
        <v>5490000000</v>
      </c>
      <c r="V72" s="94">
        <v>7054000000</v>
      </c>
      <c r="W72" s="94">
        <v>8321000000</v>
      </c>
    </row>
    <row r="73" spans="1:23" x14ac:dyDescent="0.25">
      <c r="A73" s="94" t="s">
        <v>200</v>
      </c>
      <c r="M73" s="94">
        <v>60454000000</v>
      </c>
      <c r="N73" s="94">
        <v>72886000000</v>
      </c>
      <c r="O73" s="94">
        <v>78656000000</v>
      </c>
      <c r="P73" s="94">
        <v>90114000000</v>
      </c>
      <c r="Q73" s="94">
        <v>105408000000</v>
      </c>
      <c r="R73" s="94">
        <v>124308000000</v>
      </c>
      <c r="S73" s="94">
        <v>135676000000</v>
      </c>
      <c r="T73" s="94">
        <v>152578000000</v>
      </c>
      <c r="U73" s="94">
        <v>174296000000</v>
      </c>
      <c r="V73" s="94">
        <v>188143000000</v>
      </c>
      <c r="W73" s="94">
        <v>172371000000</v>
      </c>
    </row>
    <row r="74" spans="1:23" x14ac:dyDescent="0.25">
      <c r="A74" s="94" t="s">
        <v>201</v>
      </c>
      <c r="M74" s="94">
        <v>6257</v>
      </c>
      <c r="N74" s="94">
        <v>7488</v>
      </c>
      <c r="O74" s="94">
        <v>13326</v>
      </c>
      <c r="P74" s="94">
        <v>16518</v>
      </c>
      <c r="Q74" s="94">
        <v>19804</v>
      </c>
      <c r="R74" s="94">
        <v>23183</v>
      </c>
      <c r="S74" s="94">
        <v>30179</v>
      </c>
      <c r="T74" s="94">
        <v>39865</v>
      </c>
      <c r="U74" s="94">
        <v>49732</v>
      </c>
      <c r="V74" s="94">
        <v>58881</v>
      </c>
      <c r="W74" s="94">
        <v>65015</v>
      </c>
    </row>
    <row r="75" spans="1:23" x14ac:dyDescent="0.25">
      <c r="A75" s="94" t="s">
        <v>202</v>
      </c>
      <c r="M75" s="94">
        <v>0</v>
      </c>
      <c r="N75" s="94">
        <v>0</v>
      </c>
      <c r="O75" s="94">
        <v>0</v>
      </c>
      <c r="P75" s="94">
        <v>0</v>
      </c>
      <c r="Q75" s="94">
        <v>0</v>
      </c>
      <c r="R75" s="94">
        <v>0</v>
      </c>
      <c r="S75" s="94">
        <v>0</v>
      </c>
      <c r="T75" s="94">
        <v>0</v>
      </c>
      <c r="U75" s="94">
        <v>0</v>
      </c>
      <c r="V75" s="94">
        <v>0</v>
      </c>
      <c r="W75" s="94">
        <v>0</v>
      </c>
    </row>
    <row r="76" spans="1:23" x14ac:dyDescent="0.25">
      <c r="A76" s="94" t="s">
        <v>203</v>
      </c>
      <c r="M76" s="94">
        <v>74</v>
      </c>
      <c r="N76" s="94">
        <v>77</v>
      </c>
      <c r="O76" s="94">
        <v>79</v>
      </c>
      <c r="P76" s="94">
        <v>83</v>
      </c>
      <c r="Q76" s="94">
        <v>58</v>
      </c>
      <c r="R76" s="94">
        <v>48</v>
      </c>
      <c r="S76" s="94">
        <v>61</v>
      </c>
      <c r="T76" s="94">
        <v>156</v>
      </c>
      <c r="U76" s="94">
        <v>197</v>
      </c>
      <c r="V76" s="94">
        <v>208</v>
      </c>
      <c r="W76" s="94">
        <v>267</v>
      </c>
    </row>
    <row r="77" spans="1:23" x14ac:dyDescent="0.25">
      <c r="A77" s="94" t="s">
        <v>204</v>
      </c>
      <c r="M77" s="94">
        <v>2240</v>
      </c>
      <c r="N77" s="94">
        <v>5602</v>
      </c>
      <c r="O77" s="94">
        <v>6555</v>
      </c>
      <c r="P77" s="94">
        <v>7324</v>
      </c>
      <c r="Q77" s="94">
        <v>8166</v>
      </c>
      <c r="R77" s="94">
        <v>10491</v>
      </c>
      <c r="S77" s="94">
        <v>16838</v>
      </c>
      <c r="T77" s="94">
        <v>21036</v>
      </c>
      <c r="U77" s="94">
        <v>23111</v>
      </c>
      <c r="V77" s="94">
        <v>23171</v>
      </c>
      <c r="W77" s="94">
        <v>25341</v>
      </c>
    </row>
    <row r="78" spans="1:23" x14ac:dyDescent="0.25">
      <c r="A78" s="94" t="s">
        <v>205</v>
      </c>
      <c r="M78" s="94">
        <v>17697</v>
      </c>
      <c r="N78" s="94">
        <v>23837</v>
      </c>
      <c r="O78" s="94">
        <v>32746</v>
      </c>
      <c r="P78" s="94">
        <v>40146</v>
      </c>
      <c r="Q78" s="94">
        <v>47527</v>
      </c>
      <c r="R78" s="94">
        <v>59647</v>
      </c>
      <c r="S78" s="94">
        <v>82507</v>
      </c>
      <c r="T78" s="94">
        <v>115148</v>
      </c>
      <c r="U78" s="94">
        <v>138673</v>
      </c>
      <c r="V78" s="94">
        <v>159971</v>
      </c>
      <c r="W78" s="94">
        <v>173656</v>
      </c>
    </row>
    <row r="79" spans="1:23" x14ac:dyDescent="0.25">
      <c r="A79" s="94" t="s">
        <v>206</v>
      </c>
      <c r="M79" s="94">
        <v>11854000000</v>
      </c>
      <c r="N79" s="94">
        <v>16524000000</v>
      </c>
      <c r="O79" s="94">
        <v>23883000000</v>
      </c>
      <c r="P79" s="94">
        <v>29016000000</v>
      </c>
      <c r="Q79" s="94">
        <v>34234000000</v>
      </c>
      <c r="R79" s="94">
        <v>42383000000</v>
      </c>
      <c r="S79" s="94">
        <v>59719000000</v>
      </c>
      <c r="T79" s="94">
        <v>73646000000</v>
      </c>
      <c r="U79" s="94">
        <v>84749000000</v>
      </c>
      <c r="V79" s="94">
        <v>97599000000</v>
      </c>
      <c r="W79" s="94">
        <v>106223000000</v>
      </c>
    </row>
    <row r="80" spans="1:23" x14ac:dyDescent="0.25">
      <c r="A80" s="94" t="s">
        <v>207</v>
      </c>
      <c r="M80" s="94">
        <v>0</v>
      </c>
      <c r="N80" s="94">
        <v>0</v>
      </c>
      <c r="O80" s="94">
        <v>0</v>
      </c>
      <c r="P80" s="94">
        <v>0</v>
      </c>
      <c r="Q80" s="94">
        <v>0</v>
      </c>
      <c r="R80" s="94">
        <v>0</v>
      </c>
      <c r="S80" s="94">
        <v>0</v>
      </c>
      <c r="T80" s="94">
        <v>0</v>
      </c>
      <c r="U80" s="94">
        <v>0</v>
      </c>
      <c r="V80" s="94">
        <v>0</v>
      </c>
      <c r="W80" s="94">
        <v>0</v>
      </c>
    </row>
    <row r="81" spans="1:23" x14ac:dyDescent="0.25">
      <c r="A81" s="94" t="s">
        <v>208</v>
      </c>
      <c r="M81" s="94">
        <v>1469000000</v>
      </c>
      <c r="N81" s="94">
        <v>1976000000</v>
      </c>
      <c r="O81" s="94">
        <v>3079000000</v>
      </c>
      <c r="P81" s="94">
        <v>5183000000</v>
      </c>
      <c r="Q81" s="94">
        <v>5878000000</v>
      </c>
      <c r="R81" s="94">
        <v>7813000000</v>
      </c>
      <c r="S81" s="94">
        <v>13859000000</v>
      </c>
      <c r="T81" s="94">
        <v>13078000000</v>
      </c>
      <c r="U81" s="94">
        <v>20703000000</v>
      </c>
      <c r="V81" s="94">
        <v>29549000000</v>
      </c>
      <c r="W81" s="94">
        <v>30665000000</v>
      </c>
    </row>
    <row r="82" spans="1:23" x14ac:dyDescent="0.25">
      <c r="A82" s="94" t="s">
        <v>209</v>
      </c>
      <c r="M82" s="94">
        <v>0</v>
      </c>
      <c r="N82" s="94">
        <v>0</v>
      </c>
      <c r="O82" s="94">
        <v>0</v>
      </c>
      <c r="P82" s="94">
        <v>0</v>
      </c>
      <c r="Q82" s="94">
        <v>0</v>
      </c>
      <c r="R82" s="94">
        <v>0</v>
      </c>
      <c r="S82" s="94">
        <v>0</v>
      </c>
      <c r="T82" s="94">
        <v>0</v>
      </c>
      <c r="U82" s="94">
        <v>0</v>
      </c>
      <c r="V82" s="94">
        <v>0</v>
      </c>
      <c r="W82" s="94">
        <v>0</v>
      </c>
    </row>
    <row r="83" spans="1:23" x14ac:dyDescent="0.25">
      <c r="A83" s="94" t="s">
        <v>210</v>
      </c>
      <c r="M83" s="94">
        <v>7473000000</v>
      </c>
      <c r="N83" s="94">
        <v>6066000000</v>
      </c>
      <c r="O83" s="94">
        <v>4607000000</v>
      </c>
      <c r="P83" s="94">
        <v>3847000000</v>
      </c>
      <c r="Q83" s="94">
        <v>3307000000</v>
      </c>
      <c r="R83" s="94">
        <v>2692000000</v>
      </c>
      <c r="S83" s="94">
        <v>2220000000</v>
      </c>
      <c r="T83" s="94">
        <v>1979000000</v>
      </c>
      <c r="U83" s="94">
        <v>1445000000</v>
      </c>
      <c r="V83" s="94">
        <v>1417000000</v>
      </c>
      <c r="W83" s="94">
        <v>1377000000</v>
      </c>
    </row>
    <row r="84" spans="1:23" x14ac:dyDescent="0.25">
      <c r="A84" s="94" t="s">
        <v>211</v>
      </c>
      <c r="M84" s="94">
        <v>10537000000</v>
      </c>
      <c r="N84" s="94">
        <v>11492000000</v>
      </c>
      <c r="O84" s="94">
        <v>15599000000</v>
      </c>
      <c r="P84" s="94">
        <v>15869000000</v>
      </c>
      <c r="Q84" s="94">
        <v>16468000000</v>
      </c>
      <c r="R84" s="94">
        <v>16747000000</v>
      </c>
      <c r="S84" s="94">
        <v>17888000000</v>
      </c>
      <c r="T84" s="94">
        <v>20624000000</v>
      </c>
      <c r="U84" s="94">
        <v>21175000000</v>
      </c>
      <c r="V84" s="94">
        <v>22956000000</v>
      </c>
      <c r="W84" s="94">
        <v>23949000000</v>
      </c>
    </row>
    <row r="85" spans="1:23" x14ac:dyDescent="0.25">
      <c r="A85" s="94" t="s">
        <v>212</v>
      </c>
      <c r="M85" s="94">
        <v>18010000000</v>
      </c>
      <c r="N85" s="94">
        <v>17558000000</v>
      </c>
      <c r="O85" s="94">
        <v>20206000000</v>
      </c>
      <c r="P85" s="94">
        <v>19716000000</v>
      </c>
      <c r="Q85" s="94">
        <v>19775000000</v>
      </c>
      <c r="R85" s="94">
        <v>19439000000</v>
      </c>
      <c r="S85" s="94">
        <v>20108000000</v>
      </c>
      <c r="T85" s="94">
        <v>22603000000</v>
      </c>
      <c r="U85" s="94">
        <v>22620000000</v>
      </c>
      <c r="V85" s="94">
        <v>24373000000</v>
      </c>
      <c r="W85" s="94">
        <v>25326000000</v>
      </c>
    </row>
    <row r="86" spans="1:23" x14ac:dyDescent="0.25">
      <c r="A86" s="94" t="s">
        <v>213</v>
      </c>
      <c r="M86" s="94">
        <v>0</v>
      </c>
      <c r="N86" s="94">
        <v>0</v>
      </c>
      <c r="O86" s="94">
        <v>176000000</v>
      </c>
      <c r="P86" s="94">
        <v>251000000</v>
      </c>
      <c r="Q86" s="94">
        <v>383000000</v>
      </c>
      <c r="R86" s="94">
        <v>680000000</v>
      </c>
      <c r="S86" s="94">
        <v>737000000</v>
      </c>
      <c r="T86" s="94">
        <v>721000000</v>
      </c>
      <c r="U86" s="94">
        <v>1084000000</v>
      </c>
      <c r="V86" s="94">
        <v>1284000000</v>
      </c>
      <c r="W86" s="94">
        <v>1490000000</v>
      </c>
    </row>
    <row r="87" spans="1:23" x14ac:dyDescent="0.25">
      <c r="A87" s="94" t="s">
        <v>214</v>
      </c>
      <c r="M87" s="94">
        <v>0</v>
      </c>
      <c r="N87" s="94">
        <v>0</v>
      </c>
      <c r="O87" s="94">
        <v>0</v>
      </c>
      <c r="P87" s="94">
        <v>0</v>
      </c>
      <c r="Q87" s="94">
        <v>0</v>
      </c>
      <c r="R87" s="94">
        <v>0</v>
      </c>
      <c r="S87" s="94">
        <v>0</v>
      </c>
      <c r="T87" s="94">
        <v>0</v>
      </c>
      <c r="U87" s="94">
        <v>0</v>
      </c>
      <c r="V87" s="94">
        <v>0</v>
      </c>
      <c r="W87" s="94">
        <v>0</v>
      </c>
    </row>
    <row r="88" spans="1:23" x14ac:dyDescent="0.25">
      <c r="A88" s="94" t="s">
        <v>215</v>
      </c>
      <c r="M88" s="94">
        <v>0</v>
      </c>
      <c r="N88" s="94">
        <v>0</v>
      </c>
      <c r="O88" s="94">
        <v>0</v>
      </c>
      <c r="P88" s="94">
        <v>0</v>
      </c>
      <c r="Q88" s="94">
        <v>0</v>
      </c>
      <c r="R88" s="94">
        <v>0</v>
      </c>
      <c r="S88" s="94">
        <v>0</v>
      </c>
      <c r="T88" s="94">
        <v>0</v>
      </c>
      <c r="U88" s="94">
        <v>0</v>
      </c>
      <c r="V88" s="94">
        <v>0</v>
      </c>
      <c r="W88" s="94">
        <v>0</v>
      </c>
    </row>
    <row r="89" spans="1:23" x14ac:dyDescent="0.25">
      <c r="A89" s="94" t="s">
        <v>216</v>
      </c>
      <c r="M89" s="94">
        <v>2011000000</v>
      </c>
      <c r="N89" s="94">
        <v>1976000000</v>
      </c>
      <c r="O89" s="94">
        <v>3187000000</v>
      </c>
      <c r="P89" s="94">
        <v>3181000000</v>
      </c>
      <c r="Q89" s="94">
        <v>1819000000</v>
      </c>
      <c r="R89" s="94">
        <v>2672000000</v>
      </c>
      <c r="S89" s="94">
        <v>2693000000</v>
      </c>
      <c r="T89" s="94">
        <v>13283000000</v>
      </c>
      <c r="U89" s="94">
        <v>16164000000</v>
      </c>
      <c r="V89" s="94">
        <v>18320000000</v>
      </c>
      <c r="W89" s="94">
        <v>19110000000</v>
      </c>
    </row>
    <row r="90" spans="1:23" x14ac:dyDescent="0.25">
      <c r="A90" s="94" t="s">
        <v>217</v>
      </c>
      <c r="M90" s="94">
        <v>33344000000</v>
      </c>
      <c r="N90" s="94">
        <v>38034000000</v>
      </c>
      <c r="O90" s="94">
        <v>50531000000</v>
      </c>
      <c r="P90" s="94">
        <v>57347000000</v>
      </c>
      <c r="Q90" s="94">
        <v>62089000000</v>
      </c>
      <c r="R90" s="94">
        <v>72987000000</v>
      </c>
      <c r="S90" s="94">
        <v>97116000000</v>
      </c>
      <c r="T90" s="94">
        <v>123331000000</v>
      </c>
      <c r="U90" s="94">
        <v>145320000000</v>
      </c>
      <c r="V90" s="94">
        <v>171125000000</v>
      </c>
      <c r="W90" s="94">
        <v>182814000000</v>
      </c>
    </row>
    <row r="91" spans="1:23" x14ac:dyDescent="0.25">
      <c r="A91" s="94" t="s">
        <v>218</v>
      </c>
      <c r="M91" s="94">
        <v>93798000000</v>
      </c>
      <c r="N91" s="94">
        <v>110920000000</v>
      </c>
      <c r="O91" s="94">
        <v>129187000000</v>
      </c>
      <c r="P91" s="94">
        <v>147461000000</v>
      </c>
      <c r="Q91" s="94">
        <v>167497000000</v>
      </c>
      <c r="R91" s="94">
        <v>197295000000</v>
      </c>
      <c r="S91" s="94">
        <v>232792000000</v>
      </c>
      <c r="T91" s="94">
        <v>275909000000</v>
      </c>
      <c r="U91" s="94">
        <v>319616000000</v>
      </c>
      <c r="V91" s="94">
        <v>359268000000</v>
      </c>
      <c r="W91" s="94">
        <v>355185000000</v>
      </c>
    </row>
    <row r="92" spans="1:23" x14ac:dyDescent="0.25">
      <c r="A92" s="94" t="s">
        <v>219</v>
      </c>
      <c r="M92" s="94">
        <v>2012000000</v>
      </c>
      <c r="N92" s="94">
        <v>2453000000</v>
      </c>
      <c r="O92" s="94">
        <v>1715000000</v>
      </c>
      <c r="P92" s="94">
        <v>1931000000</v>
      </c>
      <c r="Q92" s="94">
        <v>2041000000</v>
      </c>
      <c r="R92" s="94">
        <v>3137000000</v>
      </c>
      <c r="S92" s="94">
        <v>4378000000</v>
      </c>
      <c r="T92" s="94">
        <v>5561000000</v>
      </c>
      <c r="U92" s="94">
        <v>5589000000</v>
      </c>
      <c r="V92" s="94">
        <v>6037000000</v>
      </c>
      <c r="W92" s="94">
        <v>4409000000</v>
      </c>
    </row>
    <row r="93" spans="1:23" x14ac:dyDescent="0.25">
      <c r="A93" s="94" t="s">
        <v>220</v>
      </c>
      <c r="M93" s="94">
        <v>6968000000</v>
      </c>
      <c r="N93" s="94">
        <v>7986000000</v>
      </c>
      <c r="O93" s="94">
        <v>9429000000</v>
      </c>
      <c r="P93" s="94">
        <v>10636000000</v>
      </c>
      <c r="Q93" s="94">
        <v>13062000000</v>
      </c>
      <c r="R93" s="94">
        <v>18733000000</v>
      </c>
      <c r="S93" s="94">
        <v>28389000000</v>
      </c>
      <c r="T93" s="94">
        <v>37478000000</v>
      </c>
      <c r="U93" s="94">
        <v>47217000000</v>
      </c>
      <c r="V93" s="94">
        <v>54121000000</v>
      </c>
      <c r="W93" s="94">
        <v>51717000000</v>
      </c>
    </row>
    <row r="94" spans="1:23" x14ac:dyDescent="0.25">
      <c r="A94" s="94" t="s">
        <v>221</v>
      </c>
      <c r="M94" s="94">
        <v>0</v>
      </c>
      <c r="N94" s="94">
        <v>0</v>
      </c>
      <c r="O94" s="94">
        <v>0</v>
      </c>
      <c r="P94" s="94">
        <v>0</v>
      </c>
      <c r="Q94" s="94">
        <v>0</v>
      </c>
      <c r="R94" s="94">
        <v>0</v>
      </c>
      <c r="S94" s="94">
        <v>0</v>
      </c>
      <c r="T94" s="94">
        <v>0</v>
      </c>
      <c r="U94" s="94">
        <v>0</v>
      </c>
      <c r="V94" s="94">
        <v>0</v>
      </c>
      <c r="W94" s="94">
        <v>0</v>
      </c>
    </row>
    <row r="95" spans="1:23" x14ac:dyDescent="0.25">
      <c r="A95" s="94" t="s">
        <v>222</v>
      </c>
      <c r="M95" s="94">
        <v>8980000000</v>
      </c>
      <c r="N95" s="94">
        <v>10439000000</v>
      </c>
      <c r="O95" s="94">
        <v>11144000000</v>
      </c>
      <c r="P95" s="94">
        <v>12567000000</v>
      </c>
      <c r="Q95" s="94">
        <v>15103000000</v>
      </c>
      <c r="R95" s="94">
        <v>21870000000</v>
      </c>
      <c r="S95" s="94">
        <v>32767000000</v>
      </c>
      <c r="T95" s="94">
        <v>43039000000</v>
      </c>
      <c r="U95" s="94">
        <v>52806000000</v>
      </c>
      <c r="V95" s="94">
        <v>60158000000</v>
      </c>
      <c r="W95" s="94">
        <v>56126000000</v>
      </c>
    </row>
    <row r="96" spans="1:23" x14ac:dyDescent="0.25">
      <c r="A96" s="94" t="s">
        <v>223</v>
      </c>
      <c r="M96" s="94">
        <v>0</v>
      </c>
      <c r="N96" s="94">
        <v>0</v>
      </c>
      <c r="O96" s="94">
        <v>0</v>
      </c>
      <c r="P96" s="94">
        <v>0</v>
      </c>
      <c r="Q96" s="94">
        <v>0</v>
      </c>
      <c r="R96" s="94">
        <v>0</v>
      </c>
      <c r="S96" s="94">
        <v>0</v>
      </c>
      <c r="T96" s="94">
        <v>0</v>
      </c>
      <c r="U96" s="94">
        <v>0</v>
      </c>
      <c r="V96" s="94">
        <v>0</v>
      </c>
      <c r="W96" s="94">
        <v>0</v>
      </c>
    </row>
    <row r="97" spans="1:23" x14ac:dyDescent="0.25">
      <c r="A97" s="94" t="s">
        <v>224</v>
      </c>
      <c r="M97" s="94">
        <v>0</v>
      </c>
      <c r="N97" s="94">
        <v>0</v>
      </c>
      <c r="O97" s="94">
        <v>0</v>
      </c>
      <c r="P97" s="94">
        <v>0</v>
      </c>
      <c r="Q97" s="94">
        <v>0</v>
      </c>
      <c r="R97" s="94">
        <v>0</v>
      </c>
      <c r="S97" s="94">
        <v>0</v>
      </c>
      <c r="T97" s="94">
        <v>0</v>
      </c>
      <c r="U97" s="94">
        <v>0</v>
      </c>
      <c r="V97" s="94">
        <v>0</v>
      </c>
      <c r="W97" s="94">
        <v>0</v>
      </c>
    </row>
    <row r="98" spans="1:23" x14ac:dyDescent="0.25">
      <c r="A98" s="94" t="s">
        <v>225</v>
      </c>
      <c r="M98" s="94">
        <v>895000000</v>
      </c>
      <c r="N98" s="94">
        <v>1062000000</v>
      </c>
      <c r="O98" s="94">
        <v>752000000</v>
      </c>
      <c r="P98" s="94">
        <v>788000000</v>
      </c>
      <c r="Q98" s="94">
        <v>1099000000</v>
      </c>
      <c r="R98" s="94">
        <v>1432000000</v>
      </c>
      <c r="S98" s="94">
        <v>1784000000</v>
      </c>
      <c r="T98" s="94">
        <v>1908000000</v>
      </c>
      <c r="U98" s="94">
        <v>2543000000</v>
      </c>
      <c r="V98" s="94">
        <v>3288000000</v>
      </c>
      <c r="W98" s="94">
        <v>3272000000</v>
      </c>
    </row>
    <row r="99" spans="1:23" x14ac:dyDescent="0.25">
      <c r="A99" s="94" t="s">
        <v>226</v>
      </c>
      <c r="M99" s="94">
        <v>240000000</v>
      </c>
      <c r="N99" s="94">
        <v>24000000</v>
      </c>
      <c r="O99" s="94">
        <v>96000000</v>
      </c>
      <c r="P99" s="94">
        <v>302000000</v>
      </c>
      <c r="Q99" s="94">
        <v>554000000</v>
      </c>
      <c r="R99" s="94">
        <v>881000000</v>
      </c>
      <c r="S99" s="94">
        <v>69000000</v>
      </c>
      <c r="T99" s="94">
        <v>274000000</v>
      </c>
      <c r="U99" s="94">
        <v>1485000000</v>
      </c>
      <c r="V99" s="94">
        <v>808000000</v>
      </c>
      <c r="W99" s="94">
        <v>1956000000</v>
      </c>
    </row>
    <row r="100" spans="1:23" x14ac:dyDescent="0.25">
      <c r="A100" s="94" t="s">
        <v>227</v>
      </c>
      <c r="M100" s="94">
        <v>0</v>
      </c>
      <c r="N100" s="94">
        <v>0</v>
      </c>
      <c r="O100" s="94">
        <v>0</v>
      </c>
      <c r="P100" s="94">
        <v>0</v>
      </c>
      <c r="Q100" s="94">
        <v>0</v>
      </c>
      <c r="R100" s="94">
        <v>0</v>
      </c>
      <c r="S100" s="94">
        <v>0</v>
      </c>
      <c r="T100" s="94">
        <v>0</v>
      </c>
      <c r="U100" s="94">
        <v>0</v>
      </c>
      <c r="V100" s="94">
        <v>0</v>
      </c>
      <c r="W100" s="94">
        <v>0</v>
      </c>
    </row>
    <row r="101" spans="1:23" x14ac:dyDescent="0.25">
      <c r="A101" s="94" t="s">
        <v>228</v>
      </c>
      <c r="M101" s="94">
        <v>2549000000</v>
      </c>
      <c r="N101" s="94">
        <v>3009000000</v>
      </c>
      <c r="O101" s="94">
        <v>2009000000</v>
      </c>
      <c r="P101" s="94">
        <v>3225000000</v>
      </c>
      <c r="Q101" s="94">
        <v>0</v>
      </c>
      <c r="R101" s="94">
        <v>0</v>
      </c>
      <c r="S101" s="94">
        <v>0</v>
      </c>
      <c r="T101" s="94">
        <v>0</v>
      </c>
      <c r="U101" s="94">
        <v>0</v>
      </c>
      <c r="V101" s="94">
        <v>0</v>
      </c>
      <c r="W101" s="94">
        <v>0</v>
      </c>
    </row>
    <row r="102" spans="1:23" x14ac:dyDescent="0.25">
      <c r="A102" s="94" t="s">
        <v>229</v>
      </c>
      <c r="M102" s="94">
        <v>2549000000</v>
      </c>
      <c r="N102" s="94">
        <v>3009000000</v>
      </c>
      <c r="O102" s="94">
        <v>2009000000</v>
      </c>
      <c r="P102" s="94">
        <v>3225000000</v>
      </c>
      <c r="Q102" s="94">
        <v>0</v>
      </c>
      <c r="R102" s="94">
        <v>0</v>
      </c>
      <c r="S102" s="94">
        <v>0</v>
      </c>
      <c r="T102" s="94">
        <v>0</v>
      </c>
      <c r="U102" s="94">
        <v>0</v>
      </c>
      <c r="V102" s="94">
        <v>0</v>
      </c>
      <c r="W102" s="94">
        <v>0</v>
      </c>
    </row>
    <row r="103" spans="1:23" x14ac:dyDescent="0.25">
      <c r="A103" s="94" t="s">
        <v>230</v>
      </c>
      <c r="M103" s="94">
        <v>0</v>
      </c>
      <c r="N103" s="94">
        <v>9000000</v>
      </c>
      <c r="O103" s="94">
        <v>10000000</v>
      </c>
      <c r="P103" s="94">
        <v>225000000</v>
      </c>
      <c r="Q103" s="94">
        <v>0</v>
      </c>
      <c r="R103" s="94">
        <v>0</v>
      </c>
      <c r="S103" s="94">
        <v>0</v>
      </c>
      <c r="T103" s="94">
        <v>1199000000</v>
      </c>
      <c r="U103" s="94">
        <v>1694000000</v>
      </c>
      <c r="V103" s="94">
        <v>2189000000</v>
      </c>
      <c r="W103" s="94">
        <v>2297000000</v>
      </c>
    </row>
    <row r="104" spans="1:23" x14ac:dyDescent="0.25">
      <c r="A104" s="94" t="s">
        <v>231</v>
      </c>
      <c r="M104" s="94">
        <v>1673000000</v>
      </c>
      <c r="N104" s="94">
        <v>1374000000</v>
      </c>
      <c r="O104" s="94">
        <v>2778000000</v>
      </c>
      <c r="P104" s="94">
        <v>2428000000</v>
      </c>
      <c r="Q104" s="94">
        <v>0</v>
      </c>
      <c r="R104" s="94">
        <v>0</v>
      </c>
      <c r="S104" s="94">
        <v>0</v>
      </c>
      <c r="T104" s="94">
        <v>0</v>
      </c>
      <c r="U104" s="94">
        <v>0</v>
      </c>
      <c r="V104" s="94">
        <v>0</v>
      </c>
      <c r="W104" s="94">
        <v>0</v>
      </c>
    </row>
    <row r="105" spans="1:23" x14ac:dyDescent="0.25">
      <c r="A105" s="94" t="s">
        <v>232</v>
      </c>
      <c r="M105" s="94">
        <v>14337000000</v>
      </c>
      <c r="N105" s="94">
        <v>15908000000</v>
      </c>
      <c r="O105" s="94">
        <v>16779000000</v>
      </c>
      <c r="P105" s="94">
        <v>19310000000</v>
      </c>
      <c r="Q105" s="94">
        <v>16756000000</v>
      </c>
      <c r="R105" s="94">
        <v>24183000000</v>
      </c>
      <c r="S105" s="94">
        <v>34620000000</v>
      </c>
      <c r="T105" s="94">
        <v>45221000000</v>
      </c>
      <c r="U105" s="94">
        <v>56834000000</v>
      </c>
      <c r="V105" s="94">
        <v>64254000000</v>
      </c>
      <c r="W105" s="94">
        <v>61354000000</v>
      </c>
    </row>
    <row r="106" spans="1:23" x14ac:dyDescent="0.25">
      <c r="A106" s="94" t="s">
        <v>233</v>
      </c>
      <c r="M106" s="94">
        <v>2988000000</v>
      </c>
      <c r="N106" s="94">
        <v>2236000000</v>
      </c>
      <c r="O106" s="94">
        <v>3228000000</v>
      </c>
      <c r="P106" s="94">
        <v>1995000000</v>
      </c>
      <c r="Q106" s="94">
        <v>3935000000</v>
      </c>
      <c r="R106" s="94">
        <v>3969000000</v>
      </c>
      <c r="S106" s="94">
        <v>4012000000</v>
      </c>
      <c r="T106" s="94">
        <v>4554000000</v>
      </c>
      <c r="U106" s="94">
        <v>13932000000</v>
      </c>
      <c r="V106" s="94">
        <v>14817000000</v>
      </c>
      <c r="W106" s="94">
        <v>14734000000</v>
      </c>
    </row>
    <row r="107" spans="1:23" x14ac:dyDescent="0.25">
      <c r="A107" s="94" t="s">
        <v>234</v>
      </c>
      <c r="M107" s="94">
        <v>0</v>
      </c>
      <c r="N107" s="94">
        <v>0</v>
      </c>
      <c r="O107" s="94">
        <v>0</v>
      </c>
      <c r="P107" s="94">
        <v>0</v>
      </c>
      <c r="Q107" s="94">
        <v>0</v>
      </c>
      <c r="R107" s="94">
        <v>0</v>
      </c>
      <c r="S107" s="94">
        <v>0</v>
      </c>
      <c r="T107" s="94">
        <v>0</v>
      </c>
      <c r="U107" s="94">
        <v>0</v>
      </c>
      <c r="V107" s="94">
        <v>0</v>
      </c>
      <c r="W107" s="94">
        <v>0</v>
      </c>
    </row>
    <row r="108" spans="1:23" x14ac:dyDescent="0.25">
      <c r="A108" s="94" t="s">
        <v>235</v>
      </c>
      <c r="M108" s="94">
        <v>0</v>
      </c>
      <c r="N108" s="94">
        <v>0</v>
      </c>
      <c r="O108" s="94">
        <v>0</v>
      </c>
      <c r="P108" s="94">
        <v>0</v>
      </c>
      <c r="Q108" s="94">
        <v>0</v>
      </c>
      <c r="R108" s="94">
        <v>0</v>
      </c>
      <c r="S108" s="94">
        <v>0</v>
      </c>
      <c r="T108" s="94">
        <v>0</v>
      </c>
      <c r="U108" s="94">
        <v>0</v>
      </c>
      <c r="V108" s="94">
        <v>0</v>
      </c>
      <c r="W108" s="94">
        <v>0</v>
      </c>
    </row>
    <row r="109" spans="1:23" x14ac:dyDescent="0.25">
      <c r="A109" s="94" t="s">
        <v>236</v>
      </c>
      <c r="M109" s="94">
        <v>2988000000</v>
      </c>
      <c r="N109" s="94">
        <v>2236000000</v>
      </c>
      <c r="O109" s="94">
        <v>3228000000</v>
      </c>
      <c r="P109" s="94">
        <v>1995000000</v>
      </c>
      <c r="Q109" s="94">
        <v>3935000000</v>
      </c>
      <c r="R109" s="94">
        <v>3969000000</v>
      </c>
      <c r="S109" s="94">
        <v>4012000000</v>
      </c>
      <c r="T109" s="94">
        <v>4554000000</v>
      </c>
      <c r="U109" s="94">
        <v>13932000000</v>
      </c>
      <c r="V109" s="94">
        <v>14817000000</v>
      </c>
      <c r="W109" s="94">
        <v>14734000000</v>
      </c>
    </row>
    <row r="110" spans="1:23" x14ac:dyDescent="0.25">
      <c r="A110" s="94" t="s">
        <v>237</v>
      </c>
      <c r="M110" s="94">
        <v>0</v>
      </c>
      <c r="N110" s="94">
        <v>246000000</v>
      </c>
      <c r="O110" s="94">
        <v>236000000</v>
      </c>
      <c r="P110" s="94">
        <v>0</v>
      </c>
      <c r="Q110" s="94">
        <v>0</v>
      </c>
      <c r="R110" s="94">
        <v>26000000</v>
      </c>
      <c r="S110" s="94">
        <v>62000000</v>
      </c>
      <c r="T110" s="94">
        <v>10214000000</v>
      </c>
      <c r="U110" s="94">
        <v>12246000000</v>
      </c>
      <c r="V110" s="94">
        <v>13362000000</v>
      </c>
      <c r="W110" s="94">
        <v>13581000000</v>
      </c>
    </row>
    <row r="111" spans="1:23" x14ac:dyDescent="0.25">
      <c r="A111" s="94" t="s">
        <v>238</v>
      </c>
      <c r="M111" s="94">
        <v>0</v>
      </c>
      <c r="N111" s="94">
        <v>0</v>
      </c>
      <c r="O111" s="94">
        <v>0</v>
      </c>
      <c r="P111" s="94">
        <v>0</v>
      </c>
      <c r="Q111" s="94">
        <v>0</v>
      </c>
      <c r="R111" s="94">
        <v>0</v>
      </c>
      <c r="S111" s="94">
        <v>0</v>
      </c>
      <c r="T111" s="94">
        <v>0</v>
      </c>
      <c r="U111" s="94">
        <v>0</v>
      </c>
      <c r="V111" s="94">
        <v>0</v>
      </c>
      <c r="W111" s="94">
        <v>0</v>
      </c>
    </row>
    <row r="112" spans="1:23" x14ac:dyDescent="0.25">
      <c r="A112" s="94" t="s">
        <v>239</v>
      </c>
      <c r="M112" s="94">
        <v>1872000000</v>
      </c>
      <c r="N112" s="94">
        <v>1947000000</v>
      </c>
      <c r="O112" s="94">
        <v>758000000</v>
      </c>
      <c r="P112" s="94">
        <v>189000000</v>
      </c>
      <c r="Q112" s="94">
        <v>226000000</v>
      </c>
      <c r="R112" s="94">
        <v>430000000</v>
      </c>
      <c r="S112" s="94">
        <v>1264000000</v>
      </c>
      <c r="T112" s="94">
        <v>1701000000</v>
      </c>
      <c r="U112" s="94">
        <v>3561000000</v>
      </c>
      <c r="V112" s="94">
        <v>5257000000</v>
      </c>
      <c r="W112" s="94">
        <v>924000000</v>
      </c>
    </row>
    <row r="113" spans="1:23" x14ac:dyDescent="0.25">
      <c r="A113" s="94" t="s">
        <v>240</v>
      </c>
      <c r="M113" s="94">
        <v>100000000</v>
      </c>
      <c r="N113" s="94">
        <v>139000000</v>
      </c>
      <c r="O113" s="94">
        <v>104000000</v>
      </c>
      <c r="P113" s="94">
        <v>151000000</v>
      </c>
      <c r="Q113" s="94">
        <v>202000000</v>
      </c>
      <c r="R113" s="94">
        <v>340000000</v>
      </c>
      <c r="S113" s="94">
        <v>396000000</v>
      </c>
      <c r="T113" s="94">
        <v>358000000</v>
      </c>
      <c r="U113" s="94">
        <v>481000000</v>
      </c>
      <c r="V113" s="94">
        <v>535000000</v>
      </c>
      <c r="W113" s="94">
        <v>472000000</v>
      </c>
    </row>
    <row r="114" spans="1:23" x14ac:dyDescent="0.25">
      <c r="A114" s="94" t="s">
        <v>241</v>
      </c>
      <c r="M114" s="94">
        <v>2786000000</v>
      </c>
      <c r="N114" s="94">
        <v>3381000000</v>
      </c>
      <c r="O114" s="94">
        <v>4458000000</v>
      </c>
      <c r="P114" s="94">
        <v>5485000000</v>
      </c>
      <c r="Q114" s="94">
        <v>7342000000</v>
      </c>
      <c r="R114" s="94">
        <v>15871000000</v>
      </c>
      <c r="S114" s="94">
        <v>14872000000</v>
      </c>
      <c r="T114" s="94">
        <v>22633000000</v>
      </c>
      <c r="U114" s="94">
        <v>22264000000</v>
      </c>
      <c r="V114" s="94">
        <v>22770000000</v>
      </c>
      <c r="W114" s="94">
        <v>22282000000</v>
      </c>
    </row>
    <row r="115" spans="1:23" x14ac:dyDescent="0.25">
      <c r="A115" s="94" t="s">
        <v>242</v>
      </c>
      <c r="M115" s="94">
        <v>0</v>
      </c>
      <c r="N115" s="94">
        <v>0</v>
      </c>
      <c r="O115" s="94">
        <v>0</v>
      </c>
      <c r="P115" s="94">
        <v>0</v>
      </c>
      <c r="Q115" s="94">
        <v>0</v>
      </c>
      <c r="R115" s="94">
        <v>0</v>
      </c>
      <c r="S115" s="94">
        <v>0</v>
      </c>
      <c r="T115" s="94">
        <v>0</v>
      </c>
      <c r="U115" s="94">
        <v>0</v>
      </c>
      <c r="V115" s="94">
        <v>0</v>
      </c>
      <c r="W115" s="94">
        <v>0</v>
      </c>
    </row>
    <row r="116" spans="1:23" x14ac:dyDescent="0.25">
      <c r="A116" s="94" t="s">
        <v>243</v>
      </c>
      <c r="M116" s="94">
        <v>7746000000</v>
      </c>
      <c r="N116" s="94">
        <v>7703000000</v>
      </c>
      <c r="O116" s="94">
        <v>8548000000</v>
      </c>
      <c r="P116" s="94">
        <v>7820000000</v>
      </c>
      <c r="Q116" s="94">
        <v>11705000000</v>
      </c>
      <c r="R116" s="94">
        <v>20610000000</v>
      </c>
      <c r="S116" s="94">
        <v>20544000000</v>
      </c>
      <c r="T116" s="94">
        <v>29246000000</v>
      </c>
      <c r="U116" s="94">
        <v>40238000000</v>
      </c>
      <c r="V116" s="94">
        <v>43379000000</v>
      </c>
      <c r="W116" s="94">
        <v>38412000000</v>
      </c>
    </row>
    <row r="117" spans="1:23" x14ac:dyDescent="0.25">
      <c r="A117" s="94" t="s">
        <v>244</v>
      </c>
      <c r="M117" s="94">
        <v>22083000000</v>
      </c>
      <c r="N117" s="94">
        <v>23611000000</v>
      </c>
      <c r="O117" s="94">
        <v>25327000000</v>
      </c>
      <c r="P117" s="94">
        <v>27130000000</v>
      </c>
      <c r="Q117" s="94">
        <v>28461000000</v>
      </c>
      <c r="R117" s="94">
        <v>44793000000</v>
      </c>
      <c r="S117" s="94">
        <v>55164000000</v>
      </c>
      <c r="T117" s="94">
        <v>74467000000</v>
      </c>
      <c r="U117" s="94">
        <v>97072000000</v>
      </c>
      <c r="V117" s="94">
        <v>107633000000</v>
      </c>
      <c r="W117" s="94">
        <v>99766000000</v>
      </c>
    </row>
    <row r="118" spans="1:23" x14ac:dyDescent="0.25">
      <c r="A118" s="94" t="s">
        <v>245</v>
      </c>
      <c r="M118" s="94">
        <v>22835000000</v>
      </c>
      <c r="N118" s="94">
        <v>25922000000</v>
      </c>
      <c r="O118" s="94">
        <v>28767000000</v>
      </c>
      <c r="P118" s="94">
        <v>32982000000</v>
      </c>
      <c r="Q118" s="94">
        <v>36307000000</v>
      </c>
      <c r="R118" s="94">
        <v>40247000000</v>
      </c>
      <c r="S118" s="94">
        <v>45049000000</v>
      </c>
      <c r="T118" s="94">
        <v>50552000000</v>
      </c>
      <c r="U118" s="94">
        <v>58510000000</v>
      </c>
      <c r="V118" s="94">
        <v>61774000000</v>
      </c>
      <c r="W118" s="94">
        <v>64402000000</v>
      </c>
    </row>
    <row r="119" spans="1:23" x14ac:dyDescent="0.25">
      <c r="A119" s="94" t="s">
        <v>246</v>
      </c>
      <c r="M119" s="94">
        <v>0</v>
      </c>
      <c r="N119" s="94">
        <v>0</v>
      </c>
      <c r="O119" s="94">
        <v>0</v>
      </c>
      <c r="P119" s="94">
        <v>0</v>
      </c>
      <c r="Q119" s="94">
        <v>0</v>
      </c>
      <c r="R119" s="94">
        <v>0</v>
      </c>
      <c r="S119" s="94">
        <v>0</v>
      </c>
      <c r="T119" s="94">
        <v>0</v>
      </c>
      <c r="U119" s="94">
        <v>0</v>
      </c>
      <c r="V119" s="94">
        <v>0</v>
      </c>
      <c r="W119" s="94">
        <v>0</v>
      </c>
    </row>
    <row r="120" spans="1:23" x14ac:dyDescent="0.25">
      <c r="A120" s="94" t="s">
        <v>247</v>
      </c>
      <c r="M120" s="94">
        <v>0</v>
      </c>
      <c r="N120" s="94">
        <v>0</v>
      </c>
      <c r="O120" s="94">
        <v>0</v>
      </c>
      <c r="P120" s="94">
        <v>0</v>
      </c>
      <c r="Q120" s="94">
        <v>0</v>
      </c>
      <c r="R120" s="94">
        <v>0</v>
      </c>
      <c r="S120" s="94">
        <v>0</v>
      </c>
      <c r="T120" s="94">
        <v>0</v>
      </c>
      <c r="U120" s="94">
        <v>0</v>
      </c>
      <c r="V120" s="94">
        <v>0</v>
      </c>
      <c r="W120" s="94">
        <v>0</v>
      </c>
    </row>
    <row r="121" spans="1:23" x14ac:dyDescent="0.25">
      <c r="A121" s="94" t="s">
        <v>248</v>
      </c>
      <c r="M121" s="94">
        <v>0</v>
      </c>
      <c r="N121" s="94">
        <v>0</v>
      </c>
      <c r="O121" s="94">
        <v>0</v>
      </c>
      <c r="P121" s="94">
        <v>0</v>
      </c>
      <c r="Q121" s="94">
        <v>0</v>
      </c>
      <c r="R121" s="94">
        <v>0</v>
      </c>
      <c r="S121" s="94">
        <v>0</v>
      </c>
      <c r="T121" s="94">
        <v>0</v>
      </c>
      <c r="U121" s="94">
        <v>0</v>
      </c>
      <c r="V121" s="94">
        <v>0</v>
      </c>
      <c r="W121" s="94">
        <v>0</v>
      </c>
    </row>
    <row r="122" spans="1:23" x14ac:dyDescent="0.25">
      <c r="A122" s="94" t="s">
        <v>249</v>
      </c>
      <c r="M122" s="94">
        <v>48342000000</v>
      </c>
      <c r="N122" s="94">
        <v>61262000000</v>
      </c>
      <c r="O122" s="94">
        <v>75066000000</v>
      </c>
      <c r="P122" s="94">
        <v>89223000000</v>
      </c>
      <c r="Q122" s="94">
        <v>105131000000</v>
      </c>
      <c r="R122" s="94">
        <v>113247000000</v>
      </c>
      <c r="S122" s="94">
        <v>134885000000</v>
      </c>
      <c r="T122" s="94">
        <v>152122000000</v>
      </c>
      <c r="U122" s="94">
        <v>163401000000</v>
      </c>
      <c r="V122" s="94">
        <v>191484000000</v>
      </c>
      <c r="W122" s="94">
        <v>196845000000</v>
      </c>
    </row>
    <row r="123" spans="1:23" x14ac:dyDescent="0.25">
      <c r="A123" s="94" t="s">
        <v>250</v>
      </c>
      <c r="M123" s="94">
        <v>0</v>
      </c>
      <c r="N123" s="94">
        <v>0</v>
      </c>
      <c r="O123" s="94">
        <v>0</v>
      </c>
      <c r="P123" s="94">
        <v>0</v>
      </c>
      <c r="Q123" s="94">
        <v>0</v>
      </c>
      <c r="R123" s="94">
        <v>0</v>
      </c>
      <c r="S123" s="94">
        <v>0</v>
      </c>
      <c r="T123" s="94">
        <v>0</v>
      </c>
      <c r="U123" s="94">
        <v>0</v>
      </c>
      <c r="V123" s="94">
        <v>0</v>
      </c>
      <c r="W123" s="94">
        <v>0</v>
      </c>
    </row>
    <row r="124" spans="1:23" x14ac:dyDescent="0.25">
      <c r="A124" s="94" t="s">
        <v>251</v>
      </c>
      <c r="M124" s="94">
        <v>538000000</v>
      </c>
      <c r="N124" s="94">
        <v>125000000</v>
      </c>
      <c r="O124" s="94">
        <v>27000000</v>
      </c>
      <c r="P124" s="94">
        <v>-1874000000</v>
      </c>
      <c r="Q124" s="94">
        <v>-2402000000</v>
      </c>
      <c r="R124" s="94">
        <v>-992000000</v>
      </c>
      <c r="S124" s="94">
        <v>-2306000000</v>
      </c>
      <c r="T124" s="94">
        <v>-1232000000</v>
      </c>
      <c r="U124" s="94">
        <v>633000000</v>
      </c>
      <c r="V124" s="94">
        <v>-1623000000</v>
      </c>
      <c r="W124" s="94">
        <v>-5828000000</v>
      </c>
    </row>
    <row r="125" spans="1:23" x14ac:dyDescent="0.25">
      <c r="A125" s="94" t="s">
        <v>252</v>
      </c>
      <c r="M125" s="94">
        <v>0</v>
      </c>
      <c r="N125" s="94">
        <v>0</v>
      </c>
      <c r="O125" s="94">
        <v>0</v>
      </c>
      <c r="P125" s="94">
        <v>0</v>
      </c>
      <c r="Q125" s="94">
        <v>0</v>
      </c>
      <c r="R125" s="94">
        <v>0</v>
      </c>
      <c r="S125" s="94">
        <v>0</v>
      </c>
      <c r="T125" s="94">
        <v>0</v>
      </c>
      <c r="U125" s="94">
        <v>0</v>
      </c>
      <c r="V125" s="94">
        <v>0</v>
      </c>
      <c r="W125" s="94">
        <v>0</v>
      </c>
    </row>
    <row r="126" spans="1:23" x14ac:dyDescent="0.25">
      <c r="A126" s="94" t="s">
        <v>253</v>
      </c>
      <c r="M126" s="94">
        <v>0</v>
      </c>
      <c r="N126" s="94">
        <v>0</v>
      </c>
      <c r="O126" s="94">
        <v>0</v>
      </c>
      <c r="P126" s="94">
        <v>0</v>
      </c>
      <c r="Q126" s="94">
        <v>0</v>
      </c>
      <c r="R126" s="94">
        <v>0</v>
      </c>
      <c r="S126" s="94">
        <v>0</v>
      </c>
      <c r="T126" s="94">
        <v>0</v>
      </c>
      <c r="U126" s="94">
        <v>0</v>
      </c>
      <c r="V126" s="94">
        <v>0</v>
      </c>
      <c r="W126" s="94">
        <v>0</v>
      </c>
    </row>
    <row r="127" spans="1:23" x14ac:dyDescent="0.25">
      <c r="A127" s="94" t="s">
        <v>254</v>
      </c>
      <c r="M127" s="94">
        <v>71715000000</v>
      </c>
      <c r="N127" s="94">
        <v>87309000000</v>
      </c>
      <c r="O127" s="94">
        <v>103860000000</v>
      </c>
      <c r="P127" s="94">
        <v>120331000000</v>
      </c>
      <c r="Q127" s="94">
        <v>139036000000</v>
      </c>
      <c r="R127" s="94">
        <v>152502000000</v>
      </c>
      <c r="S127" s="94">
        <v>177628000000</v>
      </c>
      <c r="T127" s="94">
        <v>201442000000</v>
      </c>
      <c r="U127" s="94">
        <v>222544000000</v>
      </c>
      <c r="V127" s="94">
        <v>251635000000</v>
      </c>
      <c r="W127" s="94">
        <v>255419000000</v>
      </c>
    </row>
    <row r="128" spans="1:23" x14ac:dyDescent="0.25">
      <c r="A128" s="94" t="s">
        <v>255</v>
      </c>
      <c r="M128" s="94">
        <v>93798000000</v>
      </c>
      <c r="N128" s="94">
        <v>110920000000</v>
      </c>
      <c r="O128" s="94">
        <v>129187000000</v>
      </c>
      <c r="P128" s="94">
        <v>147461000000</v>
      </c>
      <c r="Q128" s="94">
        <v>167497000000</v>
      </c>
      <c r="R128" s="94">
        <v>197295000000</v>
      </c>
      <c r="S128" s="94">
        <v>232792000000</v>
      </c>
      <c r="T128" s="94">
        <v>275909000000</v>
      </c>
      <c r="U128" s="94">
        <v>319616000000</v>
      </c>
      <c r="V128" s="94">
        <v>359268000000</v>
      </c>
      <c r="W128" s="94">
        <v>355185000000</v>
      </c>
    </row>
    <row r="132" spans="1:23" x14ac:dyDescent="0.25">
      <c r="A132" s="94" t="s">
        <v>256</v>
      </c>
    </row>
    <row r="133" spans="1:23" x14ac:dyDescent="0.25">
      <c r="A133" s="94" t="s">
        <v>140</v>
      </c>
      <c r="M133" s="94">
        <v>2012</v>
      </c>
      <c r="N133" s="94">
        <v>2013</v>
      </c>
      <c r="O133" s="94">
        <v>2014</v>
      </c>
      <c r="P133" s="94">
        <v>2015</v>
      </c>
      <c r="Q133" s="94">
        <v>2016</v>
      </c>
      <c r="R133" s="94">
        <v>2017</v>
      </c>
      <c r="S133" s="94">
        <v>2018</v>
      </c>
      <c r="T133" s="94">
        <v>2019</v>
      </c>
      <c r="U133" s="94">
        <v>2020</v>
      </c>
      <c r="V133" s="94">
        <v>2021</v>
      </c>
      <c r="W133" s="94" t="s">
        <v>141</v>
      </c>
    </row>
    <row r="134" spans="1:23" x14ac:dyDescent="0.25">
      <c r="A134" s="94" t="s">
        <v>257</v>
      </c>
      <c r="M134" s="94">
        <v>10737000000</v>
      </c>
      <c r="N134" s="94">
        <v>12733000000</v>
      </c>
      <c r="O134" s="94">
        <v>14136000000</v>
      </c>
      <c r="P134" s="94">
        <v>16348000000</v>
      </c>
      <c r="Q134" s="94">
        <v>19478000000</v>
      </c>
      <c r="R134" s="94">
        <v>12662000000</v>
      </c>
      <c r="S134" s="94">
        <v>30736000000</v>
      </c>
      <c r="T134" s="94">
        <v>34343000000</v>
      </c>
      <c r="U134" s="94">
        <v>40269000000</v>
      </c>
      <c r="V134" s="94">
        <v>76033000000</v>
      </c>
      <c r="W134" s="94">
        <v>72016000000</v>
      </c>
    </row>
    <row r="135" spans="1:23" x14ac:dyDescent="0.25">
      <c r="A135" s="94" t="s">
        <v>161</v>
      </c>
      <c r="M135" s="94">
        <v>2962000000</v>
      </c>
      <c r="N135" s="94">
        <v>3939000000</v>
      </c>
      <c r="O135" s="94">
        <v>4979000000</v>
      </c>
      <c r="P135" s="94">
        <v>5063000000</v>
      </c>
      <c r="Q135" s="94">
        <v>6144000000</v>
      </c>
      <c r="R135" s="94">
        <v>6915000000</v>
      </c>
      <c r="S135" s="94">
        <v>9035000000</v>
      </c>
      <c r="T135" s="94">
        <v>11781000000</v>
      </c>
      <c r="U135" s="94">
        <v>13697000000</v>
      </c>
      <c r="V135" s="94">
        <v>12441000000</v>
      </c>
      <c r="W135" s="94">
        <v>14424000000</v>
      </c>
    </row>
    <row r="136" spans="1:23" x14ac:dyDescent="0.25">
      <c r="A136" s="94" t="s">
        <v>258</v>
      </c>
      <c r="M136" s="94">
        <v>2692000000</v>
      </c>
      <c r="N136" s="94">
        <v>3343000000</v>
      </c>
      <c r="O136" s="94">
        <v>4279000000</v>
      </c>
      <c r="P136" s="94">
        <v>5203000000</v>
      </c>
      <c r="Q136" s="94">
        <v>6703000000</v>
      </c>
      <c r="R136" s="94">
        <v>7679000000</v>
      </c>
      <c r="S136" s="94">
        <v>9353000000</v>
      </c>
      <c r="T136" s="94">
        <v>10794000000</v>
      </c>
      <c r="U136" s="94">
        <v>12991000000</v>
      </c>
      <c r="V136" s="94">
        <v>15376000000</v>
      </c>
      <c r="W136" s="94">
        <v>17114000000</v>
      </c>
    </row>
    <row r="137" spans="1:23" x14ac:dyDescent="0.25">
      <c r="A137" s="94" t="s">
        <v>259</v>
      </c>
      <c r="M137" s="94">
        <v>-188000000</v>
      </c>
      <c r="N137" s="94">
        <v>-481000000</v>
      </c>
      <c r="O137" s="94">
        <v>0</v>
      </c>
      <c r="P137" s="94">
        <v>0</v>
      </c>
      <c r="Q137" s="94">
        <v>0</v>
      </c>
      <c r="R137" s="94">
        <v>0</v>
      </c>
      <c r="S137" s="94">
        <v>0</v>
      </c>
      <c r="T137" s="94">
        <v>0</v>
      </c>
      <c r="U137" s="94">
        <v>0</v>
      </c>
      <c r="V137" s="94">
        <v>0</v>
      </c>
      <c r="W137" s="94">
        <v>0</v>
      </c>
    </row>
    <row r="138" spans="1:23" x14ac:dyDescent="0.25">
      <c r="A138" s="94" t="s">
        <v>260</v>
      </c>
      <c r="M138" s="94">
        <v>0</v>
      </c>
      <c r="N138" s="94">
        <v>0</v>
      </c>
      <c r="O138" s="94">
        <v>0</v>
      </c>
      <c r="P138" s="94">
        <v>0</v>
      </c>
      <c r="Q138" s="94">
        <v>0</v>
      </c>
      <c r="R138" s="94">
        <v>0</v>
      </c>
      <c r="S138" s="94">
        <v>0</v>
      </c>
      <c r="T138" s="94">
        <v>0</v>
      </c>
      <c r="U138" s="94">
        <v>0</v>
      </c>
      <c r="V138" s="94">
        <v>0</v>
      </c>
      <c r="W138" s="94">
        <v>0</v>
      </c>
    </row>
    <row r="139" spans="1:23" x14ac:dyDescent="0.25">
      <c r="A139" s="94" t="s">
        <v>261</v>
      </c>
      <c r="M139" s="94">
        <v>-266000000</v>
      </c>
      <c r="N139" s="94">
        <v>-437000000</v>
      </c>
      <c r="O139" s="94">
        <v>-104000000</v>
      </c>
      <c r="P139" s="94">
        <v>-179000000</v>
      </c>
      <c r="Q139" s="94">
        <v>-38000000</v>
      </c>
      <c r="R139" s="94">
        <v>258000000</v>
      </c>
      <c r="S139" s="94">
        <v>778000000</v>
      </c>
      <c r="T139" s="94">
        <v>173000000</v>
      </c>
      <c r="U139" s="94">
        <v>1390000000</v>
      </c>
      <c r="V139" s="94">
        <v>1808000000</v>
      </c>
      <c r="W139" s="94">
        <v>-3908000000</v>
      </c>
    </row>
    <row r="140" spans="1:23" x14ac:dyDescent="0.25">
      <c r="A140" s="94" t="s">
        <v>262</v>
      </c>
      <c r="M140" s="94">
        <v>0</v>
      </c>
      <c r="N140" s="94">
        <v>-166000000</v>
      </c>
      <c r="O140" s="94">
        <v>-390000000</v>
      </c>
      <c r="P140" s="94">
        <v>334000000</v>
      </c>
      <c r="Q140" s="94">
        <v>73000000</v>
      </c>
      <c r="R140" s="94">
        <v>37000000</v>
      </c>
      <c r="S140" s="94">
        <v>-6650000000</v>
      </c>
      <c r="T140" s="94">
        <v>-2798000000</v>
      </c>
      <c r="U140" s="94">
        <v>-6317000000</v>
      </c>
      <c r="V140" s="94">
        <v>-12270000000</v>
      </c>
      <c r="W140" s="94">
        <v>-2158000000</v>
      </c>
    </row>
    <row r="141" spans="1:23" x14ac:dyDescent="0.25">
      <c r="A141" s="94" t="s">
        <v>263</v>
      </c>
      <c r="M141" s="94">
        <v>0</v>
      </c>
      <c r="N141" s="94">
        <v>0</v>
      </c>
      <c r="O141" s="94">
        <v>0</v>
      </c>
      <c r="P141" s="94">
        <v>0</v>
      </c>
      <c r="Q141" s="94">
        <v>0</v>
      </c>
      <c r="R141" s="94">
        <v>0</v>
      </c>
      <c r="S141" s="94">
        <v>0</v>
      </c>
      <c r="T141" s="94">
        <v>0</v>
      </c>
      <c r="U141" s="94">
        <v>0</v>
      </c>
      <c r="V141" s="94">
        <v>0</v>
      </c>
      <c r="W141" s="94">
        <v>0</v>
      </c>
    </row>
    <row r="142" spans="1:23" x14ac:dyDescent="0.25">
      <c r="A142" s="94" t="s">
        <v>264</v>
      </c>
      <c r="M142" s="94">
        <v>0</v>
      </c>
      <c r="N142" s="94">
        <v>0</v>
      </c>
      <c r="O142" s="94">
        <v>0</v>
      </c>
      <c r="P142" s="94">
        <v>0</v>
      </c>
      <c r="Q142" s="94">
        <v>0</v>
      </c>
      <c r="R142" s="94">
        <v>0</v>
      </c>
      <c r="S142" s="94">
        <v>0</v>
      </c>
      <c r="T142" s="94">
        <v>0</v>
      </c>
      <c r="U142" s="94">
        <v>0</v>
      </c>
      <c r="V142" s="94">
        <v>0</v>
      </c>
      <c r="W142" s="94">
        <v>0</v>
      </c>
    </row>
    <row r="143" spans="1:23" x14ac:dyDescent="0.25">
      <c r="A143" s="94" t="s">
        <v>265</v>
      </c>
      <c r="M143" s="94">
        <v>-216000000</v>
      </c>
      <c r="N143" s="94">
        <v>-428000000</v>
      </c>
      <c r="O143" s="94">
        <v>-548000000</v>
      </c>
      <c r="P143" s="94">
        <v>212000000</v>
      </c>
      <c r="Q143" s="94">
        <v>376000000</v>
      </c>
      <c r="R143" s="94">
        <v>294000000</v>
      </c>
      <c r="S143" s="94">
        <v>-189000000</v>
      </c>
      <c r="T143" s="94">
        <v>-592000000</v>
      </c>
      <c r="U143" s="94">
        <v>1267000000</v>
      </c>
      <c r="V143" s="94">
        <v>-213000000</v>
      </c>
      <c r="W143" s="94">
        <v>252000000</v>
      </c>
    </row>
    <row r="144" spans="1:23" x14ac:dyDescent="0.25">
      <c r="A144" s="94" t="s">
        <v>266</v>
      </c>
      <c r="M144" s="94">
        <v>4984000000</v>
      </c>
      <c r="N144" s="94">
        <v>5770000000</v>
      </c>
      <c r="O144" s="94">
        <v>8216000000</v>
      </c>
      <c r="P144" s="94">
        <v>10633000000</v>
      </c>
      <c r="Q144" s="94">
        <v>13258000000</v>
      </c>
      <c r="R144" s="94">
        <v>15183000000</v>
      </c>
      <c r="S144" s="94">
        <v>12327000000</v>
      </c>
      <c r="T144" s="94">
        <v>19358000000</v>
      </c>
      <c r="U144" s="94">
        <v>23028000000</v>
      </c>
      <c r="V144" s="94">
        <v>17142000000</v>
      </c>
      <c r="W144" s="94">
        <v>25724000000</v>
      </c>
    </row>
    <row r="145" spans="1:23" x14ac:dyDescent="0.25">
      <c r="A145" s="94" t="s">
        <v>267</v>
      </c>
      <c r="M145" s="94">
        <v>-787000000</v>
      </c>
      <c r="N145" s="94">
        <v>-1307000000</v>
      </c>
      <c r="O145" s="94">
        <v>-1641000000</v>
      </c>
      <c r="P145" s="94">
        <v>-2094000000</v>
      </c>
      <c r="Q145" s="94">
        <v>-2578000000</v>
      </c>
      <c r="R145" s="94">
        <v>-3768000000</v>
      </c>
      <c r="S145" s="94">
        <v>-2169000000</v>
      </c>
      <c r="T145" s="94">
        <v>-4340000000</v>
      </c>
      <c r="U145" s="94">
        <v>-6524000000</v>
      </c>
      <c r="V145" s="94">
        <v>-9095000000</v>
      </c>
      <c r="W145" s="94">
        <v>-5833000000</v>
      </c>
    </row>
    <row r="146" spans="1:23" x14ac:dyDescent="0.25">
      <c r="A146" s="94" t="s">
        <v>268</v>
      </c>
      <c r="M146" s="94">
        <v>0</v>
      </c>
      <c r="N146" s="94">
        <v>0</v>
      </c>
      <c r="O146" s="94">
        <v>0</v>
      </c>
      <c r="P146" s="94">
        <v>0</v>
      </c>
      <c r="Q146" s="94">
        <v>0</v>
      </c>
      <c r="R146" s="94">
        <v>0</v>
      </c>
      <c r="S146" s="94">
        <v>0</v>
      </c>
      <c r="T146" s="94">
        <v>0</v>
      </c>
      <c r="U146" s="94">
        <v>0</v>
      </c>
      <c r="V146" s="94">
        <v>0</v>
      </c>
      <c r="W146" s="94">
        <v>0</v>
      </c>
    </row>
    <row r="147" spans="1:23" x14ac:dyDescent="0.25">
      <c r="A147" s="94" t="s">
        <v>269</v>
      </c>
      <c r="M147" s="94">
        <v>-532000000</v>
      </c>
      <c r="N147" s="94">
        <v>-930000000</v>
      </c>
      <c r="O147" s="94">
        <v>459000000</v>
      </c>
      <c r="P147" s="94">
        <v>0</v>
      </c>
      <c r="Q147" s="94">
        <v>0</v>
      </c>
      <c r="R147" s="94">
        <v>0</v>
      </c>
      <c r="S147" s="94">
        <v>0</v>
      </c>
      <c r="T147" s="94">
        <v>0</v>
      </c>
      <c r="U147" s="94">
        <v>0</v>
      </c>
      <c r="V147" s="94">
        <v>0</v>
      </c>
      <c r="W147" s="94">
        <v>0</v>
      </c>
    </row>
    <row r="148" spans="1:23" x14ac:dyDescent="0.25">
      <c r="A148" s="94" t="s">
        <v>270</v>
      </c>
      <c r="M148" s="94">
        <v>0</v>
      </c>
      <c r="N148" s="94">
        <v>0</v>
      </c>
      <c r="O148" s="94">
        <v>0</v>
      </c>
      <c r="P148" s="94">
        <v>0</v>
      </c>
      <c r="Q148" s="94">
        <v>0</v>
      </c>
      <c r="R148" s="94">
        <v>0</v>
      </c>
      <c r="S148" s="94">
        <v>0</v>
      </c>
      <c r="T148" s="94">
        <v>0</v>
      </c>
      <c r="U148" s="94">
        <v>0</v>
      </c>
      <c r="V148" s="94">
        <v>0</v>
      </c>
      <c r="W148" s="94">
        <v>0</v>
      </c>
    </row>
    <row r="149" spans="1:23" x14ac:dyDescent="0.25">
      <c r="A149" s="94" t="s">
        <v>271</v>
      </c>
      <c r="M149" s="94">
        <v>-1319000000</v>
      </c>
      <c r="N149" s="94">
        <v>-2237000000</v>
      </c>
      <c r="O149" s="94">
        <v>-1182000000</v>
      </c>
      <c r="P149" s="94">
        <v>-2094000000</v>
      </c>
      <c r="Q149" s="94">
        <v>-2578000000</v>
      </c>
      <c r="R149" s="94">
        <v>-3768000000</v>
      </c>
      <c r="S149" s="94">
        <v>-2169000000</v>
      </c>
      <c r="T149" s="94">
        <v>-4340000000</v>
      </c>
      <c r="U149" s="94">
        <v>-6524000000</v>
      </c>
      <c r="V149" s="94">
        <v>-9095000000</v>
      </c>
      <c r="W149" s="94">
        <v>-5833000000</v>
      </c>
    </row>
    <row r="150" spans="1:23" x14ac:dyDescent="0.25">
      <c r="A150" s="94" t="s">
        <v>272</v>
      </c>
      <c r="M150" s="94">
        <v>0</v>
      </c>
      <c r="N150" s="94">
        <v>0</v>
      </c>
      <c r="O150" s="94">
        <v>0</v>
      </c>
      <c r="P150" s="94">
        <v>-318000000</v>
      </c>
      <c r="Q150" s="94">
        <v>312000000</v>
      </c>
      <c r="R150" s="94">
        <v>-2164000000</v>
      </c>
      <c r="S150" s="94">
        <v>-1207000000</v>
      </c>
      <c r="T150" s="94">
        <v>-621000000</v>
      </c>
      <c r="U150" s="94">
        <v>-1330000000</v>
      </c>
      <c r="V150" s="94">
        <v>-1846000000</v>
      </c>
      <c r="W150" s="94">
        <v>-3275000000</v>
      </c>
    </row>
    <row r="151" spans="1:23" x14ac:dyDescent="0.25">
      <c r="A151" s="94" t="s">
        <v>273</v>
      </c>
      <c r="M151" s="94">
        <v>562000000</v>
      </c>
      <c r="N151" s="94">
        <v>1572000000</v>
      </c>
      <c r="O151" s="94">
        <v>1438000000</v>
      </c>
      <c r="P151" s="94">
        <v>2139000000</v>
      </c>
      <c r="Q151" s="94">
        <v>2218000000</v>
      </c>
      <c r="R151" s="94">
        <v>6577000000</v>
      </c>
      <c r="S151" s="94">
        <v>10164000000</v>
      </c>
      <c r="T151" s="94">
        <v>8871000000</v>
      </c>
      <c r="U151" s="94">
        <v>7837000000</v>
      </c>
      <c r="V151" s="94">
        <v>9269000000</v>
      </c>
      <c r="W151" s="94">
        <v>6318000000</v>
      </c>
    </row>
    <row r="152" spans="1:23" x14ac:dyDescent="0.25">
      <c r="A152" s="94" t="s">
        <v>274</v>
      </c>
      <c r="M152" s="94">
        <v>163000000</v>
      </c>
      <c r="N152" s="94">
        <v>233000000</v>
      </c>
      <c r="O152" s="94">
        <v>-175000000</v>
      </c>
      <c r="P152" s="94">
        <v>43000000</v>
      </c>
      <c r="Q152" s="94">
        <v>223000000</v>
      </c>
      <c r="R152" s="94">
        <v>390000000</v>
      </c>
      <c r="S152" s="94">
        <v>371000000</v>
      </c>
      <c r="T152" s="94">
        <v>37000000</v>
      </c>
      <c r="U152" s="94">
        <v>635000000</v>
      </c>
      <c r="V152" s="94">
        <v>774000000</v>
      </c>
      <c r="W152" s="94">
        <v>632000000</v>
      </c>
    </row>
    <row r="153" spans="1:23" x14ac:dyDescent="0.25">
      <c r="A153" s="94" t="s">
        <v>275</v>
      </c>
      <c r="M153" s="94">
        <v>0</v>
      </c>
      <c r="N153" s="94">
        <v>0</v>
      </c>
      <c r="O153" s="94">
        <v>0</v>
      </c>
      <c r="P153" s="94">
        <v>0</v>
      </c>
      <c r="Q153" s="94">
        <v>0</v>
      </c>
      <c r="R153" s="94">
        <v>0</v>
      </c>
      <c r="S153" s="94">
        <v>0</v>
      </c>
      <c r="T153" s="94">
        <v>0</v>
      </c>
      <c r="U153" s="94">
        <v>0</v>
      </c>
      <c r="V153" s="94">
        <v>0</v>
      </c>
      <c r="W153" s="94">
        <v>0</v>
      </c>
    </row>
    <row r="154" spans="1:23" x14ac:dyDescent="0.25">
      <c r="A154" s="94" t="s">
        <v>276</v>
      </c>
      <c r="M154" s="94">
        <v>0</v>
      </c>
      <c r="N154" s="94">
        <v>0</v>
      </c>
      <c r="O154" s="94">
        <v>0</v>
      </c>
      <c r="P154" s="94">
        <v>0</v>
      </c>
      <c r="Q154" s="94">
        <v>0</v>
      </c>
      <c r="R154" s="94">
        <v>0</v>
      </c>
      <c r="S154" s="94">
        <v>0</v>
      </c>
      <c r="T154" s="94">
        <v>0</v>
      </c>
      <c r="U154" s="94">
        <v>0</v>
      </c>
      <c r="V154" s="94">
        <v>0</v>
      </c>
      <c r="W154" s="94">
        <v>0</v>
      </c>
    </row>
    <row r="155" spans="1:23" x14ac:dyDescent="0.25">
      <c r="A155" s="94" t="s">
        <v>277</v>
      </c>
      <c r="M155" s="94">
        <v>725000000</v>
      </c>
      <c r="N155" s="94">
        <v>1805000000</v>
      </c>
      <c r="O155" s="94">
        <v>1263000000</v>
      </c>
      <c r="P155" s="94">
        <v>2182000000</v>
      </c>
      <c r="Q155" s="94">
        <v>2441000000</v>
      </c>
      <c r="R155" s="94">
        <v>6967000000</v>
      </c>
      <c r="S155" s="94">
        <v>10535000000</v>
      </c>
      <c r="T155" s="94">
        <v>8908000000</v>
      </c>
      <c r="U155" s="94">
        <v>8472000000</v>
      </c>
      <c r="V155" s="94">
        <v>10043000000</v>
      </c>
      <c r="W155" s="94">
        <v>6950000000</v>
      </c>
    </row>
    <row r="156" spans="1:23" x14ac:dyDescent="0.25">
      <c r="A156" s="94" t="s">
        <v>278</v>
      </c>
      <c r="M156" s="94">
        <v>0</v>
      </c>
      <c r="N156" s="94">
        <v>0</v>
      </c>
      <c r="O156" s="94">
        <v>0</v>
      </c>
      <c r="P156" s="94">
        <v>0</v>
      </c>
      <c r="Q156" s="94">
        <v>0</v>
      </c>
      <c r="R156" s="94">
        <v>0</v>
      </c>
      <c r="S156" s="94">
        <v>0</v>
      </c>
      <c r="T156" s="94">
        <v>0</v>
      </c>
      <c r="U156" s="94">
        <v>0</v>
      </c>
      <c r="V156" s="94">
        <v>0</v>
      </c>
      <c r="W156" s="94">
        <v>0</v>
      </c>
    </row>
    <row r="157" spans="1:23" x14ac:dyDescent="0.25">
      <c r="A157" s="94" t="s">
        <v>279</v>
      </c>
      <c r="M157" s="94">
        <v>898000000</v>
      </c>
      <c r="N157" s="94">
        <v>156000000</v>
      </c>
      <c r="O157" s="94">
        <v>672000000</v>
      </c>
      <c r="P157" s="94">
        <v>-409000000</v>
      </c>
      <c r="Q157" s="94">
        <v>3300000000</v>
      </c>
      <c r="R157" s="94">
        <v>9246000000</v>
      </c>
      <c r="S157" s="94">
        <v>4908000000</v>
      </c>
      <c r="T157" s="94">
        <v>819000000</v>
      </c>
      <c r="U157" s="94">
        <v>1827000000</v>
      </c>
      <c r="V157" s="94">
        <v>-1523000000</v>
      </c>
      <c r="W157" s="94">
        <v>-2739000000</v>
      </c>
    </row>
    <row r="158" spans="1:23" x14ac:dyDescent="0.25">
      <c r="A158" s="94" t="s">
        <v>280</v>
      </c>
      <c r="M158" s="94">
        <v>16619000000</v>
      </c>
      <c r="N158" s="94">
        <v>18659000000</v>
      </c>
      <c r="O158" s="94">
        <v>23024000000</v>
      </c>
      <c r="P158" s="94">
        <v>26572000000</v>
      </c>
      <c r="Q158" s="94">
        <v>36036000000</v>
      </c>
      <c r="R158" s="94">
        <v>37091000000</v>
      </c>
      <c r="S158" s="94">
        <v>47971000000</v>
      </c>
      <c r="T158" s="94">
        <v>54520000000</v>
      </c>
      <c r="U158" s="94">
        <v>65124000000</v>
      </c>
      <c r="V158" s="94">
        <v>91652000000</v>
      </c>
      <c r="W158" s="94">
        <v>95001000000</v>
      </c>
    </row>
    <row r="159" spans="1:23" x14ac:dyDescent="0.25">
      <c r="A159" s="94" t="s">
        <v>281</v>
      </c>
      <c r="M159" s="94">
        <v>-3273000000</v>
      </c>
      <c r="N159" s="94">
        <v>-7358000000</v>
      </c>
      <c r="O159" s="94">
        <v>-11014000000</v>
      </c>
      <c r="P159" s="94">
        <v>-9950000000</v>
      </c>
      <c r="Q159" s="94">
        <v>-10212000000</v>
      </c>
      <c r="R159" s="94">
        <v>-13184000000</v>
      </c>
      <c r="S159" s="94">
        <v>-25139000000</v>
      </c>
      <c r="T159" s="94">
        <v>-23548000000</v>
      </c>
      <c r="U159" s="94">
        <v>-22281000000</v>
      </c>
      <c r="V159" s="94">
        <v>-24640000000</v>
      </c>
      <c r="W159" s="94">
        <v>-29816000000</v>
      </c>
    </row>
    <row r="160" spans="1:23" x14ac:dyDescent="0.25">
      <c r="A160" s="94" t="s">
        <v>282</v>
      </c>
      <c r="M160" s="94">
        <v>-34106000000</v>
      </c>
      <c r="N160" s="94">
        <v>-46013000000</v>
      </c>
      <c r="O160" s="94">
        <v>-57750000000</v>
      </c>
      <c r="P160" s="94">
        <v>-76694000000</v>
      </c>
      <c r="Q160" s="94">
        <v>-85618000000</v>
      </c>
      <c r="R160" s="94">
        <v>-93940000000</v>
      </c>
      <c r="S160" s="94">
        <v>-52231000000</v>
      </c>
      <c r="T160" s="94">
        <v>-102247000000</v>
      </c>
      <c r="U160" s="94">
        <v>-143751000000</v>
      </c>
      <c r="V160" s="94">
        <v>-138034000000</v>
      </c>
      <c r="W160" s="94">
        <v>-127476000000</v>
      </c>
    </row>
    <row r="161" spans="1:23" x14ac:dyDescent="0.25">
      <c r="A161" s="94" t="s">
        <v>283</v>
      </c>
      <c r="M161" s="94">
        <v>35180000000</v>
      </c>
      <c r="N161" s="94">
        <v>38314000000</v>
      </c>
      <c r="O161" s="94">
        <v>51528000000</v>
      </c>
      <c r="P161" s="94">
        <v>63059000000</v>
      </c>
      <c r="Q161" s="94">
        <v>67389000000</v>
      </c>
      <c r="R161" s="94">
        <v>75911000000</v>
      </c>
      <c r="S161" s="94">
        <v>50259000000</v>
      </c>
      <c r="T161" s="94">
        <v>98230000000</v>
      </c>
      <c r="U161" s="94">
        <v>133929000000</v>
      </c>
      <c r="V161" s="94">
        <v>129228000000</v>
      </c>
      <c r="W161" s="94">
        <v>123804000000</v>
      </c>
    </row>
    <row r="162" spans="1:23" x14ac:dyDescent="0.25">
      <c r="A162" s="94" t="s">
        <v>284</v>
      </c>
      <c r="M162" s="94">
        <v>-289000000</v>
      </c>
      <c r="N162" s="94">
        <v>301000000</v>
      </c>
      <c r="O162" s="94">
        <v>628000000</v>
      </c>
      <c r="P162" s="94">
        <v>75000000</v>
      </c>
      <c r="Q162" s="94">
        <v>-1978000000</v>
      </c>
      <c r="R162" s="94">
        <v>0</v>
      </c>
      <c r="S162" s="94">
        <v>0</v>
      </c>
      <c r="T162" s="94">
        <v>0</v>
      </c>
      <c r="U162" s="94">
        <v>0</v>
      </c>
      <c r="V162" s="94">
        <v>0</v>
      </c>
      <c r="W162" s="94">
        <v>0</v>
      </c>
    </row>
    <row r="163" spans="1:23" x14ac:dyDescent="0.25">
      <c r="A163" s="94" t="s">
        <v>285</v>
      </c>
      <c r="M163" s="94">
        <v>785000000</v>
      </c>
      <c r="N163" s="94">
        <v>-7398000000</v>
      </c>
      <c r="O163" s="94">
        <v>-5594000000</v>
      </c>
      <c r="P163" s="94">
        <v>-13560000000</v>
      </c>
      <c r="Q163" s="94">
        <v>-20207000000</v>
      </c>
      <c r="R163" s="94">
        <v>-18029000000</v>
      </c>
      <c r="S163" s="94">
        <v>-1972000000</v>
      </c>
      <c r="T163" s="94">
        <v>-4017000000</v>
      </c>
      <c r="U163" s="94">
        <v>-9822000000</v>
      </c>
      <c r="V163" s="94">
        <v>-8806000000</v>
      </c>
      <c r="W163" s="94">
        <v>-3672000000</v>
      </c>
    </row>
    <row r="164" spans="1:23" x14ac:dyDescent="0.25">
      <c r="A164" s="94" t="s">
        <v>286</v>
      </c>
      <c r="M164" s="94">
        <v>-10568000000</v>
      </c>
      <c r="N164" s="94">
        <v>1077000000</v>
      </c>
      <c r="O164" s="94">
        <v>-4502000000</v>
      </c>
      <c r="P164" s="94">
        <v>-236000000</v>
      </c>
      <c r="Q164" s="94">
        <v>-986000000</v>
      </c>
      <c r="R164" s="94">
        <v>-287000000</v>
      </c>
      <c r="S164" s="94">
        <v>-1491000000</v>
      </c>
      <c r="T164" s="94">
        <v>-2515000000</v>
      </c>
      <c r="U164" s="94">
        <v>-738000000</v>
      </c>
      <c r="V164" s="94">
        <v>-2618000000</v>
      </c>
      <c r="W164" s="94">
        <v>-1880000000</v>
      </c>
    </row>
    <row r="165" spans="1:23" x14ac:dyDescent="0.25">
      <c r="A165" s="94" t="s">
        <v>287</v>
      </c>
      <c r="M165" s="94">
        <v>0</v>
      </c>
      <c r="N165" s="94">
        <v>0</v>
      </c>
      <c r="O165" s="94">
        <v>55000000</v>
      </c>
      <c r="P165" s="94">
        <v>35000000</v>
      </c>
      <c r="Q165" s="94">
        <v>240000000</v>
      </c>
      <c r="R165" s="94">
        <v>0</v>
      </c>
      <c r="S165" s="94">
        <v>0</v>
      </c>
      <c r="T165" s="94">
        <v>0</v>
      </c>
      <c r="U165" s="94">
        <v>0</v>
      </c>
      <c r="V165" s="94">
        <v>0</v>
      </c>
      <c r="W165" s="94">
        <v>0</v>
      </c>
    </row>
    <row r="166" spans="1:23" x14ac:dyDescent="0.25">
      <c r="A166" s="94" t="s">
        <v>288</v>
      </c>
      <c r="M166" s="94">
        <v>0</v>
      </c>
      <c r="N166" s="94">
        <v>0</v>
      </c>
      <c r="O166" s="94">
        <v>0</v>
      </c>
      <c r="P166" s="94">
        <v>0</v>
      </c>
      <c r="Q166" s="94">
        <v>0</v>
      </c>
      <c r="R166" s="94">
        <v>99000000</v>
      </c>
      <c r="S166" s="94">
        <v>98000000</v>
      </c>
      <c r="T166" s="94">
        <v>589000000</v>
      </c>
      <c r="U166" s="94">
        <v>68000000</v>
      </c>
      <c r="V166" s="94">
        <v>541000000</v>
      </c>
      <c r="W166" s="94">
        <v>1064000000</v>
      </c>
    </row>
    <row r="167" spans="1:23" x14ac:dyDescent="0.25">
      <c r="A167" s="94" t="s">
        <v>289</v>
      </c>
      <c r="M167" s="94">
        <v>-13056000000</v>
      </c>
      <c r="N167" s="94">
        <v>-13679000000</v>
      </c>
      <c r="O167" s="94">
        <v>-21055000000</v>
      </c>
      <c r="P167" s="94">
        <v>-23711000000</v>
      </c>
      <c r="Q167" s="94">
        <v>-31165000000</v>
      </c>
      <c r="R167" s="94">
        <v>-31401000000</v>
      </c>
      <c r="S167" s="94">
        <v>-28504000000</v>
      </c>
      <c r="T167" s="94">
        <v>-29491000000</v>
      </c>
      <c r="U167" s="94">
        <v>-32773000000</v>
      </c>
      <c r="V167" s="94">
        <v>-35523000000</v>
      </c>
      <c r="W167" s="94">
        <v>-34304000000</v>
      </c>
    </row>
    <row r="168" spans="1:23" x14ac:dyDescent="0.25">
      <c r="A168" s="94" t="s">
        <v>290</v>
      </c>
      <c r="M168" s="94">
        <v>0</v>
      </c>
      <c r="N168" s="94">
        <v>0</v>
      </c>
      <c r="O168" s="94">
        <v>0</v>
      </c>
      <c r="P168" s="94">
        <v>0</v>
      </c>
      <c r="Q168" s="94">
        <v>0</v>
      </c>
      <c r="R168" s="94">
        <v>0</v>
      </c>
      <c r="S168" s="94">
        <v>0</v>
      </c>
      <c r="T168" s="94">
        <v>0</v>
      </c>
      <c r="U168" s="94">
        <v>0</v>
      </c>
      <c r="V168" s="94">
        <v>0</v>
      </c>
      <c r="W168" s="94">
        <v>0</v>
      </c>
    </row>
    <row r="169" spans="1:23" x14ac:dyDescent="0.25">
      <c r="A169" s="94" t="s">
        <v>291</v>
      </c>
      <c r="M169" s="94">
        <v>16109000000</v>
      </c>
      <c r="N169" s="94">
        <v>10768000000</v>
      </c>
      <c r="O169" s="94">
        <v>11625000000</v>
      </c>
      <c r="P169" s="94">
        <v>13705000000</v>
      </c>
      <c r="Q169" s="94">
        <v>8729000000</v>
      </c>
      <c r="R169" s="94">
        <v>4291000000</v>
      </c>
      <c r="S169" s="94">
        <v>6766000000</v>
      </c>
      <c r="T169" s="94">
        <v>317000000</v>
      </c>
      <c r="U169" s="94">
        <v>11761000000</v>
      </c>
      <c r="V169" s="94">
        <v>20199000000</v>
      </c>
      <c r="W169" s="94">
        <v>41828000000</v>
      </c>
    </row>
    <row r="170" spans="1:23" x14ac:dyDescent="0.25">
      <c r="A170" s="94" t="s">
        <v>292</v>
      </c>
      <c r="M170" s="94">
        <v>-14781000000</v>
      </c>
      <c r="N170" s="94">
        <v>-11325000000</v>
      </c>
      <c r="O170" s="94">
        <v>-11643000000</v>
      </c>
      <c r="P170" s="94">
        <v>-13728000000</v>
      </c>
      <c r="Q170" s="94">
        <v>-10064000000</v>
      </c>
      <c r="R170" s="94">
        <v>-4377000000</v>
      </c>
      <c r="S170" s="94">
        <v>-6827000000</v>
      </c>
      <c r="T170" s="94">
        <v>-585000000</v>
      </c>
      <c r="U170" s="94">
        <v>-2100000000</v>
      </c>
      <c r="V170" s="94">
        <v>-21435000000</v>
      </c>
      <c r="W170" s="94">
        <v>-42339000000</v>
      </c>
    </row>
    <row r="171" spans="1:23" x14ac:dyDescent="0.25">
      <c r="A171" s="94" t="s">
        <v>293</v>
      </c>
      <c r="M171" s="94">
        <v>1328000000</v>
      </c>
      <c r="N171" s="94">
        <v>-557000000</v>
      </c>
      <c r="O171" s="94">
        <v>-18000000</v>
      </c>
      <c r="P171" s="94">
        <v>-23000000</v>
      </c>
      <c r="Q171" s="94">
        <v>-1335000000</v>
      </c>
      <c r="R171" s="94">
        <v>-86000000</v>
      </c>
      <c r="S171" s="94">
        <v>-61000000</v>
      </c>
      <c r="T171" s="94">
        <v>-268000000</v>
      </c>
      <c r="U171" s="94">
        <v>9661000000</v>
      </c>
      <c r="V171" s="94">
        <v>-1236000000</v>
      </c>
      <c r="W171" s="94">
        <v>-511000000</v>
      </c>
    </row>
    <row r="172" spans="1:23" x14ac:dyDescent="0.25">
      <c r="A172" s="94" t="s">
        <v>294</v>
      </c>
      <c r="M172" s="94">
        <v>0</v>
      </c>
      <c r="N172" s="94">
        <v>0</v>
      </c>
      <c r="O172" s="94">
        <v>0</v>
      </c>
      <c r="P172" s="94">
        <v>0</v>
      </c>
      <c r="Q172" s="94">
        <v>0</v>
      </c>
      <c r="R172" s="94">
        <v>0</v>
      </c>
      <c r="S172" s="94">
        <v>0</v>
      </c>
      <c r="T172" s="94">
        <v>0</v>
      </c>
      <c r="U172" s="94">
        <v>0</v>
      </c>
      <c r="V172" s="94">
        <v>0</v>
      </c>
      <c r="W172" s="94">
        <v>0</v>
      </c>
    </row>
    <row r="173" spans="1:23" x14ac:dyDescent="0.25">
      <c r="A173" s="94" t="s">
        <v>295</v>
      </c>
      <c r="M173" s="94">
        <v>1328000000</v>
      </c>
      <c r="N173" s="94">
        <v>-557000000</v>
      </c>
      <c r="O173" s="94">
        <v>-18000000</v>
      </c>
      <c r="P173" s="94">
        <v>-23000000</v>
      </c>
      <c r="Q173" s="94">
        <v>-1335000000</v>
      </c>
      <c r="R173" s="94">
        <v>-86000000</v>
      </c>
      <c r="S173" s="94">
        <v>-61000000</v>
      </c>
      <c r="T173" s="94">
        <v>-268000000</v>
      </c>
      <c r="U173" s="94">
        <v>9661000000</v>
      </c>
      <c r="V173" s="94">
        <v>-1236000000</v>
      </c>
      <c r="W173" s="94">
        <v>-511000000</v>
      </c>
    </row>
    <row r="174" spans="1:23" x14ac:dyDescent="0.25">
      <c r="A174" s="94" t="s">
        <v>296</v>
      </c>
      <c r="M174" s="94">
        <v>0</v>
      </c>
      <c r="N174" s="94">
        <v>0</v>
      </c>
      <c r="O174" s="94">
        <v>0</v>
      </c>
      <c r="P174" s="94">
        <v>0</v>
      </c>
      <c r="Q174" s="94">
        <v>0</v>
      </c>
      <c r="R174" s="94">
        <v>800000000</v>
      </c>
      <c r="S174" s="94">
        <v>950000000</v>
      </c>
      <c r="T174" s="94">
        <v>220000000</v>
      </c>
      <c r="U174" s="94">
        <v>2800000000</v>
      </c>
      <c r="V174" s="94">
        <v>310000000</v>
      </c>
      <c r="W174" s="94">
        <v>0</v>
      </c>
    </row>
    <row r="175" spans="1:23" x14ac:dyDescent="0.25">
      <c r="A175" s="94" t="s">
        <v>297</v>
      </c>
      <c r="M175" s="94">
        <v>-287000000</v>
      </c>
      <c r="N175" s="94">
        <v>-781000000</v>
      </c>
      <c r="O175" s="94">
        <v>-2069000000</v>
      </c>
      <c r="P175" s="94">
        <v>-4155000000</v>
      </c>
      <c r="Q175" s="94">
        <v>-6997000000</v>
      </c>
      <c r="R175" s="94">
        <v>-9012000000</v>
      </c>
      <c r="S175" s="94">
        <v>-14068000000</v>
      </c>
      <c r="T175" s="94">
        <v>-23161000000</v>
      </c>
      <c r="U175" s="94">
        <v>-36869000000</v>
      </c>
      <c r="V175" s="94">
        <v>-60436000000</v>
      </c>
      <c r="W175" s="94">
        <v>-65285000000</v>
      </c>
    </row>
    <row r="176" spans="1:23" x14ac:dyDescent="0.25">
      <c r="A176" s="94" t="s">
        <v>298</v>
      </c>
      <c r="M176" s="94">
        <v>0</v>
      </c>
      <c r="N176" s="94">
        <v>0</v>
      </c>
      <c r="O176" s="94">
        <v>0</v>
      </c>
      <c r="P176" s="94">
        <v>0</v>
      </c>
      <c r="Q176" s="94">
        <v>0</v>
      </c>
      <c r="R176" s="94">
        <v>0</v>
      </c>
      <c r="S176" s="94">
        <v>0</v>
      </c>
      <c r="T176" s="94">
        <v>0</v>
      </c>
      <c r="U176" s="94">
        <v>0</v>
      </c>
      <c r="V176" s="94">
        <v>0</v>
      </c>
      <c r="W176" s="94">
        <v>0</v>
      </c>
    </row>
    <row r="177" spans="1:23" x14ac:dyDescent="0.25">
      <c r="A177" s="94" t="s">
        <v>299</v>
      </c>
      <c r="M177" s="94">
        <v>-287000000</v>
      </c>
      <c r="N177" s="94">
        <v>-781000000</v>
      </c>
      <c r="O177" s="94">
        <v>-2069000000</v>
      </c>
      <c r="P177" s="94">
        <v>-4155000000</v>
      </c>
      <c r="Q177" s="94">
        <v>-6997000000</v>
      </c>
      <c r="R177" s="94">
        <v>-8212000000</v>
      </c>
      <c r="S177" s="94">
        <v>-13118000000</v>
      </c>
      <c r="T177" s="94">
        <v>-22941000000</v>
      </c>
      <c r="U177" s="94">
        <v>-34069000000</v>
      </c>
      <c r="V177" s="94">
        <v>-60126000000</v>
      </c>
      <c r="W177" s="94">
        <v>-65285000000</v>
      </c>
    </row>
    <row r="178" spans="1:23" x14ac:dyDescent="0.25">
      <c r="A178" s="94" t="s">
        <v>300</v>
      </c>
      <c r="M178" s="94">
        <v>0</v>
      </c>
      <c r="N178" s="94">
        <v>0</v>
      </c>
      <c r="O178" s="94">
        <v>0</v>
      </c>
      <c r="P178" s="94">
        <v>-47000000</v>
      </c>
      <c r="Q178" s="94">
        <v>0</v>
      </c>
      <c r="R178" s="94">
        <v>0</v>
      </c>
      <c r="S178" s="94">
        <v>0</v>
      </c>
      <c r="T178" s="94">
        <v>0</v>
      </c>
      <c r="U178" s="94">
        <v>0</v>
      </c>
      <c r="V178" s="94">
        <v>0</v>
      </c>
      <c r="W178" s="94">
        <v>0</v>
      </c>
    </row>
    <row r="179" spans="1:23" x14ac:dyDescent="0.25">
      <c r="A179" s="94" t="s">
        <v>301</v>
      </c>
      <c r="M179" s="94">
        <v>188000000</v>
      </c>
      <c r="N179" s="94">
        <v>481000000</v>
      </c>
      <c r="O179" s="94">
        <v>0</v>
      </c>
      <c r="P179" s="94">
        <v>0</v>
      </c>
      <c r="Q179" s="94">
        <v>0</v>
      </c>
      <c r="R179" s="94">
        <v>0</v>
      </c>
      <c r="S179" s="94">
        <v>0</v>
      </c>
      <c r="T179" s="94">
        <v>0</v>
      </c>
      <c r="U179" s="94">
        <v>0</v>
      </c>
      <c r="V179" s="94">
        <v>0</v>
      </c>
      <c r="W179" s="94">
        <v>0</v>
      </c>
    </row>
    <row r="180" spans="1:23" x14ac:dyDescent="0.25">
      <c r="A180" s="94" t="s">
        <v>302</v>
      </c>
      <c r="M180" s="94">
        <v>1229000000</v>
      </c>
      <c r="N180" s="94">
        <v>-857000000</v>
      </c>
      <c r="O180" s="94">
        <v>-2087000000</v>
      </c>
      <c r="P180" s="94">
        <v>-4225000000</v>
      </c>
      <c r="Q180" s="94">
        <v>-8332000000</v>
      </c>
      <c r="R180" s="94">
        <v>-8298000000</v>
      </c>
      <c r="S180" s="94">
        <v>-13179000000</v>
      </c>
      <c r="T180" s="94">
        <v>-23209000000</v>
      </c>
      <c r="U180" s="94">
        <v>-24408000000</v>
      </c>
      <c r="V180" s="94">
        <v>-61362000000</v>
      </c>
      <c r="W180" s="94">
        <v>-65796000000</v>
      </c>
    </row>
    <row r="181" spans="1:23" x14ac:dyDescent="0.25">
      <c r="A181" s="94" t="s">
        <v>303</v>
      </c>
      <c r="M181" s="94">
        <v>0</v>
      </c>
      <c r="N181" s="94">
        <v>0</v>
      </c>
      <c r="O181" s="94">
        <v>0</v>
      </c>
      <c r="P181" s="94">
        <v>0</v>
      </c>
      <c r="Q181" s="94">
        <v>0</v>
      </c>
      <c r="R181" s="94">
        <v>0</v>
      </c>
      <c r="S181" s="94">
        <v>0</v>
      </c>
      <c r="T181" s="94">
        <v>0</v>
      </c>
      <c r="U181" s="94">
        <v>0</v>
      </c>
      <c r="V181" s="94">
        <v>0</v>
      </c>
      <c r="W181" s="94">
        <v>0</v>
      </c>
    </row>
    <row r="182" spans="1:23" x14ac:dyDescent="0.25">
      <c r="A182" s="94" t="s">
        <v>304</v>
      </c>
      <c r="M182" s="94">
        <v>3000000</v>
      </c>
      <c r="N182" s="94">
        <v>-3000000</v>
      </c>
      <c r="O182" s="94">
        <v>-433000000</v>
      </c>
      <c r="P182" s="94">
        <v>-434000000</v>
      </c>
      <c r="Q182" s="94">
        <v>-170000000</v>
      </c>
      <c r="R182" s="94">
        <v>405000000</v>
      </c>
      <c r="S182" s="94">
        <v>-302000000</v>
      </c>
      <c r="T182" s="94">
        <v>-23000000</v>
      </c>
      <c r="U182" s="94">
        <v>24000000</v>
      </c>
      <c r="V182" s="94">
        <v>-287000000</v>
      </c>
      <c r="W182" s="94">
        <v>-595000000</v>
      </c>
    </row>
    <row r="183" spans="1:23" x14ac:dyDescent="0.25">
      <c r="A183" s="94" t="s">
        <v>305</v>
      </c>
      <c r="M183" s="94">
        <v>9983000000</v>
      </c>
      <c r="N183" s="94">
        <v>14778000000</v>
      </c>
      <c r="O183" s="94">
        <v>18898000000</v>
      </c>
      <c r="P183" s="94">
        <v>18347000000</v>
      </c>
      <c r="Q183" s="94">
        <v>16549000000</v>
      </c>
      <c r="R183" s="94">
        <v>12918000000</v>
      </c>
      <c r="S183" s="94">
        <v>10715000000</v>
      </c>
      <c r="T183" s="94">
        <v>16701000000</v>
      </c>
      <c r="U183" s="94">
        <v>18498000000</v>
      </c>
      <c r="V183" s="94">
        <v>26465000000</v>
      </c>
      <c r="W183" s="94">
        <v>20945000000</v>
      </c>
    </row>
    <row r="184" spans="1:23" x14ac:dyDescent="0.25">
      <c r="A184" s="94" t="s">
        <v>306</v>
      </c>
      <c r="M184" s="94">
        <v>14778000000</v>
      </c>
      <c r="N184" s="94">
        <v>18898000000</v>
      </c>
      <c r="O184" s="94">
        <v>18347000000</v>
      </c>
      <c r="P184" s="94">
        <v>16549000000</v>
      </c>
      <c r="Q184" s="94">
        <v>12918000000</v>
      </c>
      <c r="R184" s="94">
        <v>10715000000</v>
      </c>
      <c r="S184" s="94">
        <v>16701000000</v>
      </c>
      <c r="T184" s="94">
        <v>18498000000</v>
      </c>
      <c r="U184" s="94">
        <v>26465000000</v>
      </c>
      <c r="V184" s="94">
        <v>20945000000</v>
      </c>
      <c r="W184" s="94">
        <v>17936000000</v>
      </c>
    </row>
    <row r="185" spans="1:23" x14ac:dyDescent="0.25">
      <c r="A185" s="94" t="s">
        <v>307</v>
      </c>
      <c r="M185" s="94">
        <v>2034000000</v>
      </c>
      <c r="N185" s="94">
        <v>1932000000</v>
      </c>
      <c r="O185" s="94">
        <v>3138000000</v>
      </c>
      <c r="P185" s="94">
        <v>3651000000</v>
      </c>
      <c r="Q185" s="94">
        <v>1643000000</v>
      </c>
      <c r="R185" s="94">
        <v>6191000000</v>
      </c>
      <c r="S185" s="94">
        <v>5671000000</v>
      </c>
      <c r="T185" s="94">
        <v>8203000000</v>
      </c>
      <c r="U185" s="94">
        <v>4990000000</v>
      </c>
      <c r="V185" s="94">
        <v>13412000000</v>
      </c>
      <c r="W185" s="94">
        <v>0</v>
      </c>
    </row>
    <row r="186" spans="1:23" x14ac:dyDescent="0.25">
      <c r="A186" s="94" t="s">
        <v>308</v>
      </c>
      <c r="M186" s="94">
        <v>74000000</v>
      </c>
      <c r="N186" s="94">
        <v>72000000</v>
      </c>
      <c r="O186" s="94">
        <v>86000000</v>
      </c>
      <c r="P186" s="94">
        <v>96000000</v>
      </c>
      <c r="Q186" s="94">
        <v>84000000</v>
      </c>
      <c r="R186" s="94">
        <v>0</v>
      </c>
      <c r="S186" s="94">
        <v>0</v>
      </c>
      <c r="T186" s="94">
        <v>0</v>
      </c>
      <c r="U186" s="94">
        <v>0</v>
      </c>
      <c r="V186" s="94">
        <v>0</v>
      </c>
      <c r="W186" s="94">
        <v>0</v>
      </c>
    </row>
    <row r="187" spans="1:23" x14ac:dyDescent="0.25">
      <c r="A187" s="94" t="s">
        <v>309</v>
      </c>
      <c r="M187" s="94">
        <v>4795000000</v>
      </c>
      <c r="N187" s="94">
        <v>4120000000</v>
      </c>
      <c r="O187" s="94">
        <v>-551000000</v>
      </c>
      <c r="P187" s="94">
        <v>-1798000000</v>
      </c>
      <c r="Q187" s="94">
        <v>-3631000000</v>
      </c>
      <c r="R187" s="94">
        <v>-2203000000</v>
      </c>
      <c r="S187" s="94">
        <v>5986000000</v>
      </c>
      <c r="T187" s="94">
        <v>1797000000</v>
      </c>
      <c r="U187" s="94">
        <v>7967000000</v>
      </c>
      <c r="V187" s="94">
        <v>-5520000000</v>
      </c>
      <c r="W187" s="94">
        <v>-2950000000</v>
      </c>
    </row>
    <row r="188" spans="1:23" x14ac:dyDescent="0.25">
      <c r="A188" s="94" t="s">
        <v>280</v>
      </c>
      <c r="M188" s="94">
        <v>16619000000</v>
      </c>
      <c r="N188" s="94">
        <v>18659000000</v>
      </c>
      <c r="O188" s="94">
        <v>23024000000</v>
      </c>
      <c r="P188" s="94">
        <v>26572000000</v>
      </c>
      <c r="Q188" s="94">
        <v>36036000000</v>
      </c>
      <c r="R188" s="94">
        <v>37091000000</v>
      </c>
      <c r="S188" s="94">
        <v>47971000000</v>
      </c>
      <c r="T188" s="94">
        <v>54520000000</v>
      </c>
      <c r="U188" s="94">
        <v>65124000000</v>
      </c>
      <c r="V188" s="94">
        <v>91652000000</v>
      </c>
      <c r="W188" s="94">
        <v>95001000000</v>
      </c>
    </row>
    <row r="189" spans="1:23" x14ac:dyDescent="0.25">
      <c r="A189" s="94" t="s">
        <v>310</v>
      </c>
      <c r="M189" s="94">
        <v>46117000000</v>
      </c>
      <c r="N189" s="94">
        <v>56978000000</v>
      </c>
      <c r="O189" s="94">
        <v>61877000000</v>
      </c>
      <c r="P189" s="94">
        <v>70804000000</v>
      </c>
      <c r="Q189" s="94">
        <v>88652000000</v>
      </c>
      <c r="R189" s="94">
        <v>100125000000</v>
      </c>
      <c r="S189" s="94">
        <v>101056000000</v>
      </c>
      <c r="T189" s="94">
        <v>107357000000</v>
      </c>
      <c r="U189" s="94">
        <v>117462000000</v>
      </c>
      <c r="V189" s="94">
        <v>123889000000</v>
      </c>
      <c r="W189" s="94">
        <v>111017000000</v>
      </c>
    </row>
    <row r="190" spans="1:23" x14ac:dyDescent="0.25">
      <c r="A190" s="94" t="s">
        <v>311</v>
      </c>
      <c r="M190" s="94">
        <v>3273000000</v>
      </c>
      <c r="N190" s="94">
        <v>7358000000</v>
      </c>
      <c r="O190" s="94">
        <v>11014000000</v>
      </c>
      <c r="P190" s="94">
        <v>9950000000</v>
      </c>
      <c r="Q190" s="94">
        <v>10212000000</v>
      </c>
      <c r="R190" s="94">
        <v>13184000000</v>
      </c>
      <c r="S190" s="94">
        <v>25139000000</v>
      </c>
      <c r="T190" s="94">
        <v>23548000000</v>
      </c>
      <c r="U190" s="94">
        <v>22281000000</v>
      </c>
      <c r="V190" s="94">
        <v>24640000000</v>
      </c>
      <c r="W190" s="94">
        <v>29816000000</v>
      </c>
    </row>
    <row r="191" spans="1:23" x14ac:dyDescent="0.25">
      <c r="A191" s="94" t="s">
        <v>312</v>
      </c>
      <c r="M191" s="94">
        <v>13346000000</v>
      </c>
      <c r="N191" s="94">
        <v>11301000000</v>
      </c>
      <c r="O191" s="94">
        <v>12010000000</v>
      </c>
      <c r="P191" s="94">
        <v>16622000000</v>
      </c>
      <c r="Q191" s="94">
        <v>25824000000</v>
      </c>
      <c r="R191" s="94">
        <v>23907000000</v>
      </c>
      <c r="S191" s="94">
        <v>22832000000</v>
      </c>
      <c r="T191" s="94">
        <v>30972000000</v>
      </c>
      <c r="U191" s="94">
        <v>42843000000</v>
      </c>
      <c r="V191" s="94">
        <v>67012000000</v>
      </c>
      <c r="W191" s="94">
        <v>65185000000</v>
      </c>
    </row>
    <row r="192" spans="1:23" x14ac:dyDescent="0.25">
      <c r="A192" s="94" t="s">
        <v>313</v>
      </c>
      <c r="M192" s="94">
        <v>9566000000</v>
      </c>
      <c r="N192" s="94">
        <v>8445000000</v>
      </c>
      <c r="O192" s="94">
        <v>8078000000</v>
      </c>
      <c r="P192" s="94">
        <v>11370000000</v>
      </c>
      <c r="Q192" s="94">
        <v>15235000000</v>
      </c>
      <c r="R192" s="94">
        <v>9850000000</v>
      </c>
      <c r="S192" s="94">
        <v>23776000000</v>
      </c>
      <c r="T192" s="94">
        <v>27317000000</v>
      </c>
      <c r="U192" s="94">
        <v>35023000000</v>
      </c>
      <c r="V192" s="94">
        <v>66590000000</v>
      </c>
      <c r="W192" s="94">
        <v>53833000000</v>
      </c>
    </row>
    <row r="193" spans="1:29" x14ac:dyDescent="0.25">
      <c r="A193" s="94" t="s">
        <v>144</v>
      </c>
      <c r="M193" s="94">
        <v>46039000000</v>
      </c>
      <c r="N193" s="94">
        <v>55519000000</v>
      </c>
      <c r="O193" s="94">
        <v>66001000000</v>
      </c>
      <c r="P193" s="94">
        <v>74989000000</v>
      </c>
      <c r="Q193" s="94">
        <v>90272000000</v>
      </c>
      <c r="R193" s="94">
        <v>110855000000</v>
      </c>
      <c r="S193" s="94">
        <v>136819000000</v>
      </c>
      <c r="T193" s="94">
        <v>161857000000</v>
      </c>
      <c r="U193" s="94">
        <v>182527000000</v>
      </c>
      <c r="V193" s="94">
        <v>257637000000</v>
      </c>
      <c r="W193" s="94">
        <v>278139000000</v>
      </c>
    </row>
    <row r="197" spans="1:29" x14ac:dyDescent="0.25">
      <c r="A197" s="94" t="s">
        <v>314</v>
      </c>
    </row>
    <row r="198" spans="1:29" x14ac:dyDescent="0.25">
      <c r="A198" s="94" t="s">
        <v>315</v>
      </c>
      <c r="M198" s="94" t="s">
        <v>316</v>
      </c>
      <c r="N198" s="94" t="s">
        <v>317</v>
      </c>
      <c r="O198" s="94" t="s">
        <v>318</v>
      </c>
      <c r="P198" s="94" t="s">
        <v>319</v>
      </c>
      <c r="Q198" s="94" t="s">
        <v>320</v>
      </c>
      <c r="R198" s="94" t="s">
        <v>321</v>
      </c>
      <c r="S198" s="94" t="s">
        <v>322</v>
      </c>
      <c r="T198" s="94" t="s">
        <v>323</v>
      </c>
      <c r="U198" s="94" t="s">
        <v>324</v>
      </c>
      <c r="V198" s="94" t="s">
        <v>325</v>
      </c>
      <c r="W198" s="94" t="s">
        <v>326</v>
      </c>
      <c r="X198" s="94" t="s">
        <v>327</v>
      </c>
      <c r="Y198" s="94" t="s">
        <v>328</v>
      </c>
      <c r="Z198" s="94" t="s">
        <v>329</v>
      </c>
      <c r="AA198" s="94" t="s">
        <v>330</v>
      </c>
      <c r="AB198" s="94" t="s">
        <v>331</v>
      </c>
      <c r="AC198" s="94" t="s">
        <v>141</v>
      </c>
    </row>
    <row r="199" spans="1:29" x14ac:dyDescent="0.25">
      <c r="A199" s="94" t="s">
        <v>142</v>
      </c>
      <c r="M199" s="94">
        <v>0</v>
      </c>
      <c r="N199" s="94">
        <v>0</v>
      </c>
      <c r="O199" s="94">
        <v>0</v>
      </c>
      <c r="P199" s="94">
        <v>0</v>
      </c>
      <c r="Q199" s="94">
        <v>0</v>
      </c>
      <c r="R199" s="94">
        <v>0</v>
      </c>
      <c r="S199" s="94">
        <v>0</v>
      </c>
      <c r="T199" s="94">
        <v>0</v>
      </c>
      <c r="U199" s="94">
        <v>0</v>
      </c>
      <c r="V199" s="94">
        <v>0</v>
      </c>
      <c r="W199" s="94">
        <v>0</v>
      </c>
      <c r="X199" s="94">
        <v>0</v>
      </c>
      <c r="Y199" s="94">
        <v>0</v>
      </c>
      <c r="Z199" s="94">
        <v>0</v>
      </c>
      <c r="AA199" s="94">
        <v>0</v>
      </c>
      <c r="AB199" s="94">
        <v>0</v>
      </c>
      <c r="AC199" s="94">
        <v>0</v>
      </c>
    </row>
    <row r="200" spans="1:29" x14ac:dyDescent="0.25">
      <c r="A200" s="94" t="s">
        <v>143</v>
      </c>
      <c r="M200" s="94">
        <v>33740000000</v>
      </c>
      <c r="N200" s="94">
        <v>39276000000</v>
      </c>
      <c r="O200" s="94">
        <v>36339000000</v>
      </c>
      <c r="P200" s="94">
        <v>38944000000</v>
      </c>
      <c r="Q200" s="94">
        <v>40499000000</v>
      </c>
      <c r="R200" s="94">
        <v>46075000000</v>
      </c>
      <c r="S200" s="94">
        <v>41159000000</v>
      </c>
      <c r="T200" s="94">
        <v>38297000000</v>
      </c>
      <c r="U200" s="94">
        <v>46173000000</v>
      </c>
      <c r="V200" s="94">
        <v>56898000000</v>
      </c>
      <c r="W200" s="94">
        <v>55314000000</v>
      </c>
      <c r="X200" s="94">
        <v>61880000000</v>
      </c>
      <c r="Y200" s="94">
        <v>65118000000</v>
      </c>
      <c r="Z200" s="94">
        <v>75325000000</v>
      </c>
      <c r="AA200" s="94">
        <v>68011000000</v>
      </c>
      <c r="AB200" s="94">
        <v>69685000000</v>
      </c>
      <c r="AC200" s="94">
        <v>278139000000</v>
      </c>
    </row>
    <row r="201" spans="1:29" x14ac:dyDescent="0.25">
      <c r="A201" s="94" t="s">
        <v>144</v>
      </c>
      <c r="M201" s="94">
        <v>33740000000</v>
      </c>
      <c r="N201" s="94">
        <v>39276000000</v>
      </c>
      <c r="O201" s="94">
        <v>36339000000</v>
      </c>
      <c r="P201" s="94">
        <v>38944000000</v>
      </c>
      <c r="Q201" s="94">
        <v>40499000000</v>
      </c>
      <c r="R201" s="94">
        <v>46075000000</v>
      </c>
      <c r="S201" s="94">
        <v>41159000000</v>
      </c>
      <c r="T201" s="94">
        <v>38297000000</v>
      </c>
      <c r="U201" s="94">
        <v>46173000000</v>
      </c>
      <c r="V201" s="94">
        <v>56898000000</v>
      </c>
      <c r="W201" s="94">
        <v>55314000000</v>
      </c>
      <c r="X201" s="94">
        <v>61880000000</v>
      </c>
      <c r="Y201" s="94">
        <v>65118000000</v>
      </c>
      <c r="Z201" s="94">
        <v>75325000000</v>
      </c>
      <c r="AA201" s="94">
        <v>68011000000</v>
      </c>
      <c r="AB201" s="94">
        <v>69685000000</v>
      </c>
      <c r="AC201" s="94">
        <v>278139000000</v>
      </c>
    </row>
    <row r="202" spans="1:29" x14ac:dyDescent="0.25">
      <c r="A202" s="94" t="s">
        <v>145</v>
      </c>
      <c r="M202" s="94">
        <v>14281000000</v>
      </c>
      <c r="N202" s="94">
        <v>17918000000</v>
      </c>
      <c r="O202" s="94">
        <v>16012000000</v>
      </c>
      <c r="P202" s="94">
        <v>17296000000</v>
      </c>
      <c r="Q202" s="94">
        <v>17568000000</v>
      </c>
      <c r="R202" s="94">
        <v>21020000000</v>
      </c>
      <c r="S202" s="94">
        <v>18982000000</v>
      </c>
      <c r="T202" s="94">
        <v>18553000000</v>
      </c>
      <c r="U202" s="94">
        <v>21117000000</v>
      </c>
      <c r="V202" s="94">
        <v>26080000000</v>
      </c>
      <c r="W202" s="94">
        <v>24103000000</v>
      </c>
      <c r="X202" s="94">
        <v>26227000000</v>
      </c>
      <c r="Y202" s="94">
        <v>27621000000</v>
      </c>
      <c r="Z202" s="94">
        <v>32988000000</v>
      </c>
      <c r="AA202" s="94">
        <v>29599000000</v>
      </c>
      <c r="AB202" s="94">
        <v>30104000000</v>
      </c>
      <c r="AC202" s="94">
        <v>120312000000</v>
      </c>
    </row>
    <row r="203" spans="1:29" x14ac:dyDescent="0.25">
      <c r="A203" s="94" t="s">
        <v>146</v>
      </c>
      <c r="M203" s="94">
        <v>19459000000</v>
      </c>
      <c r="N203" s="94">
        <v>21358000000</v>
      </c>
      <c r="O203" s="94">
        <v>20327000000</v>
      </c>
      <c r="P203" s="94">
        <v>21648000000</v>
      </c>
      <c r="Q203" s="94">
        <v>22931000000</v>
      </c>
      <c r="R203" s="94">
        <v>25055000000</v>
      </c>
      <c r="S203" s="94">
        <v>22177000000</v>
      </c>
      <c r="T203" s="94">
        <v>19744000000</v>
      </c>
      <c r="U203" s="94">
        <v>25056000000</v>
      </c>
      <c r="V203" s="94">
        <v>30818000000</v>
      </c>
      <c r="W203" s="94">
        <v>31211000000</v>
      </c>
      <c r="X203" s="94">
        <v>35653000000</v>
      </c>
      <c r="Y203" s="94">
        <v>37497000000</v>
      </c>
      <c r="Z203" s="94">
        <v>42337000000</v>
      </c>
      <c r="AA203" s="94">
        <v>38412000000</v>
      </c>
      <c r="AB203" s="94">
        <v>39581000000</v>
      </c>
      <c r="AC203" s="94">
        <v>157827000000</v>
      </c>
    </row>
    <row r="204" spans="1:29" x14ac:dyDescent="0.25">
      <c r="A204" s="94" t="s">
        <v>147</v>
      </c>
      <c r="M204" s="94">
        <v>3849000000</v>
      </c>
      <c r="N204" s="94">
        <v>5100000000</v>
      </c>
      <c r="O204" s="94">
        <v>3905000000</v>
      </c>
      <c r="P204" s="94">
        <v>4212000000</v>
      </c>
      <c r="Q204" s="94">
        <v>4609000000</v>
      </c>
      <c r="R204" s="94">
        <v>5738000000</v>
      </c>
      <c r="S204" s="94">
        <v>4500000000</v>
      </c>
      <c r="T204" s="94">
        <v>3901000000</v>
      </c>
      <c r="U204" s="94">
        <v>4231000000</v>
      </c>
      <c r="V204" s="94">
        <v>5314000000</v>
      </c>
      <c r="W204" s="94">
        <v>4516000000</v>
      </c>
      <c r="X204" s="94">
        <v>5276000000</v>
      </c>
      <c r="Y204" s="94">
        <v>5516000000</v>
      </c>
      <c r="Z204" s="94">
        <v>7604000000</v>
      </c>
      <c r="AA204" s="94">
        <v>5825000000</v>
      </c>
      <c r="AB204" s="94">
        <v>6630000000</v>
      </c>
      <c r="AC204" s="94">
        <v>25575000000</v>
      </c>
    </row>
    <row r="205" spans="1:29" x14ac:dyDescent="0.25">
      <c r="A205" s="94" t="s">
        <v>148</v>
      </c>
      <c r="M205" s="94">
        <v>0</v>
      </c>
      <c r="N205" s="94">
        <v>0</v>
      </c>
      <c r="O205" s="94">
        <v>0</v>
      </c>
      <c r="P205" s="94">
        <v>0</v>
      </c>
      <c r="Q205" s="94">
        <v>0</v>
      </c>
      <c r="R205" s="94">
        <v>0</v>
      </c>
      <c r="S205" s="94">
        <v>0</v>
      </c>
      <c r="T205" s="94">
        <v>0</v>
      </c>
      <c r="U205" s="94">
        <v>0</v>
      </c>
      <c r="V205" s="94">
        <v>0</v>
      </c>
      <c r="W205" s="94">
        <v>0</v>
      </c>
      <c r="X205" s="94">
        <v>0</v>
      </c>
      <c r="Y205" s="94">
        <v>0</v>
      </c>
      <c r="Z205" s="94">
        <v>0</v>
      </c>
      <c r="AA205" s="94">
        <v>0</v>
      </c>
      <c r="AB205" s="94">
        <v>0</v>
      </c>
      <c r="AC205" s="94">
        <v>0</v>
      </c>
    </row>
    <row r="206" spans="1:29" x14ac:dyDescent="0.25">
      <c r="A206" s="94" t="s">
        <v>149</v>
      </c>
      <c r="M206" s="94">
        <v>1753000000</v>
      </c>
      <c r="N206" s="94">
        <v>2003000000</v>
      </c>
      <c r="O206" s="94">
        <v>2088000000</v>
      </c>
      <c r="P206" s="94">
        <v>2043000000</v>
      </c>
      <c r="Q206" s="94">
        <v>2591000000</v>
      </c>
      <c r="R206" s="94">
        <v>2829000000</v>
      </c>
      <c r="S206" s="94">
        <v>2880000000</v>
      </c>
      <c r="T206" s="94">
        <v>2585000000</v>
      </c>
      <c r="U206" s="94">
        <v>2756000000</v>
      </c>
      <c r="V206" s="94">
        <v>2831000000</v>
      </c>
      <c r="W206" s="94">
        <v>2773000000</v>
      </c>
      <c r="X206" s="94">
        <v>3341000000</v>
      </c>
      <c r="Y206" s="94">
        <v>3256000000</v>
      </c>
      <c r="Z206" s="94">
        <v>4140000000</v>
      </c>
      <c r="AA206" s="94">
        <v>3374000000</v>
      </c>
      <c r="AB206" s="94">
        <v>3657000000</v>
      </c>
      <c r="AC206" s="94">
        <v>14427000000</v>
      </c>
    </row>
    <row r="207" spans="1:29" x14ac:dyDescent="0.25">
      <c r="A207" s="94" t="s">
        <v>150</v>
      </c>
      <c r="M207" s="94">
        <v>1753000000</v>
      </c>
      <c r="N207" s="94">
        <v>2003000000</v>
      </c>
      <c r="O207" s="94">
        <v>2088000000</v>
      </c>
      <c r="P207" s="94">
        <v>2043000000</v>
      </c>
      <c r="Q207" s="94">
        <v>2591000000</v>
      </c>
      <c r="R207" s="94">
        <v>2829000000</v>
      </c>
      <c r="S207" s="94">
        <v>2880000000</v>
      </c>
      <c r="T207" s="94">
        <v>2585000000</v>
      </c>
      <c r="U207" s="94">
        <v>2756000000</v>
      </c>
      <c r="V207" s="94">
        <v>2831000000</v>
      </c>
      <c r="W207" s="94">
        <v>2773000000</v>
      </c>
      <c r="X207" s="94">
        <v>3341000000</v>
      </c>
      <c r="Y207" s="94">
        <v>3256000000</v>
      </c>
      <c r="Z207" s="94">
        <v>4140000000</v>
      </c>
      <c r="AA207" s="94">
        <v>3374000000</v>
      </c>
      <c r="AB207" s="94">
        <v>3657000000</v>
      </c>
      <c r="AC207" s="94">
        <v>14427000000</v>
      </c>
    </row>
    <row r="208" spans="1:29" x14ac:dyDescent="0.25">
      <c r="A208" s="94" t="s">
        <v>151</v>
      </c>
      <c r="M208" s="94">
        <v>0</v>
      </c>
      <c r="N208" s="94">
        <v>0</v>
      </c>
      <c r="O208" s="94">
        <v>0</v>
      </c>
      <c r="P208" s="94">
        <v>0</v>
      </c>
      <c r="Q208" s="94">
        <v>0</v>
      </c>
      <c r="R208" s="94">
        <v>0</v>
      </c>
      <c r="S208" s="94">
        <v>0</v>
      </c>
      <c r="T208" s="94">
        <v>0</v>
      </c>
      <c r="U208" s="94">
        <v>0</v>
      </c>
      <c r="V208" s="94">
        <v>0</v>
      </c>
      <c r="W208" s="94">
        <v>0</v>
      </c>
      <c r="X208" s="94">
        <v>0</v>
      </c>
      <c r="Y208" s="94">
        <v>0</v>
      </c>
      <c r="Z208" s="94">
        <v>0</v>
      </c>
      <c r="AA208" s="94">
        <v>0</v>
      </c>
      <c r="AB208" s="94">
        <v>0</v>
      </c>
      <c r="AC208" s="94">
        <v>0</v>
      </c>
    </row>
    <row r="209" spans="1:29" x14ac:dyDescent="0.25">
      <c r="A209" s="94" t="s">
        <v>152</v>
      </c>
      <c r="M209" s="94">
        <v>5602000000</v>
      </c>
      <c r="N209" s="94">
        <v>7103000000</v>
      </c>
      <c r="O209" s="94">
        <v>5993000000</v>
      </c>
      <c r="P209" s="94">
        <v>6255000000</v>
      </c>
      <c r="Q209" s="94">
        <v>7200000000</v>
      </c>
      <c r="R209" s="94">
        <v>8567000000</v>
      </c>
      <c r="S209" s="94">
        <v>7380000000</v>
      </c>
      <c r="T209" s="94">
        <v>6486000000</v>
      </c>
      <c r="U209" s="94">
        <v>6987000000</v>
      </c>
      <c r="V209" s="94">
        <v>8145000000</v>
      </c>
      <c r="W209" s="94">
        <v>7289000000</v>
      </c>
      <c r="X209" s="94">
        <v>8617000000</v>
      </c>
      <c r="Y209" s="94">
        <v>8772000000</v>
      </c>
      <c r="Z209" s="94">
        <v>11744000000</v>
      </c>
      <c r="AA209" s="94">
        <v>9199000000</v>
      </c>
      <c r="AB209" s="94">
        <v>10287000000</v>
      </c>
      <c r="AC209" s="94">
        <v>40002000000</v>
      </c>
    </row>
    <row r="210" spans="1:29" x14ac:dyDescent="0.25">
      <c r="A210" s="94" t="s">
        <v>153</v>
      </c>
      <c r="M210" s="94">
        <v>5232000000</v>
      </c>
      <c r="N210" s="94">
        <v>6034000000</v>
      </c>
      <c r="O210" s="94">
        <v>6029000000</v>
      </c>
      <c r="P210" s="94">
        <v>6213000000</v>
      </c>
      <c r="Q210" s="94">
        <v>6554000000</v>
      </c>
      <c r="R210" s="94">
        <v>7222000000</v>
      </c>
      <c r="S210" s="94">
        <v>6820000000</v>
      </c>
      <c r="T210" s="94">
        <v>6875000000</v>
      </c>
      <c r="U210" s="94">
        <v>6856000000</v>
      </c>
      <c r="V210" s="94">
        <v>7022000000</v>
      </c>
      <c r="W210" s="94">
        <v>7485000000</v>
      </c>
      <c r="X210" s="94">
        <v>7675000000</v>
      </c>
      <c r="Y210" s="94">
        <v>7694000000</v>
      </c>
      <c r="Z210" s="94">
        <v>8708000000</v>
      </c>
      <c r="AA210" s="94">
        <v>9119000000</v>
      </c>
      <c r="AB210" s="94">
        <v>9841000000</v>
      </c>
      <c r="AC210" s="94">
        <v>35362000000</v>
      </c>
    </row>
    <row r="211" spans="1:29" x14ac:dyDescent="0.25">
      <c r="A211" s="94" t="s">
        <v>154</v>
      </c>
      <c r="M211" s="94">
        <v>0</v>
      </c>
      <c r="N211" s="94">
        <v>0</v>
      </c>
      <c r="O211" s="94">
        <v>0</v>
      </c>
      <c r="P211" s="94">
        <v>0</v>
      </c>
      <c r="Q211" s="94">
        <v>0</v>
      </c>
      <c r="R211" s="94">
        <v>0</v>
      </c>
      <c r="S211" s="94">
        <v>0</v>
      </c>
      <c r="T211" s="94">
        <v>0</v>
      </c>
      <c r="U211" s="94">
        <v>0</v>
      </c>
      <c r="V211" s="94">
        <v>0</v>
      </c>
      <c r="W211" s="94">
        <v>0</v>
      </c>
      <c r="X211" s="94">
        <v>0</v>
      </c>
      <c r="Y211" s="94">
        <v>0</v>
      </c>
      <c r="Z211" s="94">
        <v>0</v>
      </c>
      <c r="AA211" s="94">
        <v>0</v>
      </c>
      <c r="AB211" s="94">
        <v>0</v>
      </c>
      <c r="AC211" s="94">
        <v>0</v>
      </c>
    </row>
    <row r="212" spans="1:29" x14ac:dyDescent="0.25">
      <c r="A212" s="94" t="s">
        <v>155</v>
      </c>
      <c r="M212" s="94">
        <v>0</v>
      </c>
      <c r="N212" s="94">
        <v>0</v>
      </c>
      <c r="O212" s="94">
        <v>0</v>
      </c>
      <c r="P212" s="94">
        <v>0</v>
      </c>
      <c r="Q212" s="94">
        <v>0</v>
      </c>
      <c r="R212" s="94">
        <v>0</v>
      </c>
      <c r="S212" s="94">
        <v>0</v>
      </c>
      <c r="T212" s="94">
        <v>0</v>
      </c>
      <c r="U212" s="94">
        <v>0</v>
      </c>
      <c r="V212" s="94">
        <v>0</v>
      </c>
      <c r="W212" s="94">
        <v>0</v>
      </c>
      <c r="X212" s="94">
        <v>0</v>
      </c>
      <c r="Y212" s="94">
        <v>0</v>
      </c>
      <c r="Z212" s="94">
        <v>0</v>
      </c>
      <c r="AA212" s="94">
        <v>0</v>
      </c>
      <c r="AB212" s="94">
        <v>0</v>
      </c>
      <c r="AC212" s="94">
        <v>0</v>
      </c>
    </row>
    <row r="213" spans="1:29" x14ac:dyDescent="0.25">
      <c r="A213" s="94" t="s">
        <v>156</v>
      </c>
      <c r="M213" s="94">
        <v>0</v>
      </c>
      <c r="N213" s="94">
        <v>0</v>
      </c>
      <c r="O213" s="94">
        <v>0</v>
      </c>
      <c r="P213" s="94">
        <v>0</v>
      </c>
      <c r="Q213" s="94">
        <v>0</v>
      </c>
      <c r="R213" s="94">
        <v>0</v>
      </c>
      <c r="S213" s="94">
        <v>0</v>
      </c>
      <c r="T213" s="94">
        <v>0</v>
      </c>
      <c r="U213" s="94">
        <v>0</v>
      </c>
      <c r="V213" s="94">
        <v>0</v>
      </c>
      <c r="W213" s="94">
        <v>0</v>
      </c>
      <c r="X213" s="94">
        <v>0</v>
      </c>
      <c r="Y213" s="94">
        <v>0</v>
      </c>
      <c r="Z213" s="94">
        <v>0</v>
      </c>
      <c r="AA213" s="94">
        <v>0</v>
      </c>
      <c r="AB213" s="94">
        <v>0</v>
      </c>
      <c r="AC213" s="94">
        <v>0</v>
      </c>
    </row>
    <row r="214" spans="1:29" x14ac:dyDescent="0.25">
      <c r="A214" s="94" t="s">
        <v>157</v>
      </c>
      <c r="M214" s="94">
        <v>0</v>
      </c>
      <c r="N214" s="94">
        <v>0</v>
      </c>
      <c r="O214" s="94">
        <v>1697000000</v>
      </c>
      <c r="P214" s="94">
        <v>0</v>
      </c>
      <c r="Q214" s="94">
        <v>0</v>
      </c>
      <c r="R214" s="94">
        <v>0</v>
      </c>
      <c r="S214" s="94">
        <v>0</v>
      </c>
      <c r="T214" s="94">
        <v>0</v>
      </c>
      <c r="U214" s="94">
        <v>0</v>
      </c>
      <c r="V214" s="94">
        <v>0</v>
      </c>
      <c r="W214" s="94">
        <v>0</v>
      </c>
      <c r="X214" s="94">
        <v>0</v>
      </c>
      <c r="Y214" s="94">
        <v>0</v>
      </c>
      <c r="Z214" s="94">
        <v>0</v>
      </c>
      <c r="AA214" s="94">
        <v>0</v>
      </c>
      <c r="AB214" s="94">
        <v>0</v>
      </c>
      <c r="AC214" s="94">
        <v>0</v>
      </c>
    </row>
    <row r="215" spans="1:29" x14ac:dyDescent="0.25">
      <c r="A215" s="94" t="s">
        <v>158</v>
      </c>
      <c r="M215" s="94">
        <v>10834000000</v>
      </c>
      <c r="N215" s="94">
        <v>13137000000</v>
      </c>
      <c r="O215" s="94">
        <v>13719000000</v>
      </c>
      <c r="P215" s="94">
        <v>12468000000</v>
      </c>
      <c r="Q215" s="94">
        <v>13754000000</v>
      </c>
      <c r="R215" s="94">
        <v>15789000000</v>
      </c>
      <c r="S215" s="94">
        <v>14200000000</v>
      </c>
      <c r="T215" s="94">
        <v>13361000000</v>
      </c>
      <c r="U215" s="94">
        <v>13843000000</v>
      </c>
      <c r="V215" s="94">
        <v>15167000000</v>
      </c>
      <c r="W215" s="94">
        <v>14774000000</v>
      </c>
      <c r="X215" s="94">
        <v>16292000000</v>
      </c>
      <c r="Y215" s="94">
        <v>16466000000</v>
      </c>
      <c r="Z215" s="94">
        <v>20452000000</v>
      </c>
      <c r="AA215" s="94">
        <v>18318000000</v>
      </c>
      <c r="AB215" s="94">
        <v>20128000000</v>
      </c>
      <c r="AC215" s="94">
        <v>75364000000</v>
      </c>
    </row>
    <row r="216" spans="1:29" x14ac:dyDescent="0.25">
      <c r="A216" s="94" t="s">
        <v>159</v>
      </c>
      <c r="M216" s="94">
        <v>8625000000</v>
      </c>
      <c r="N216" s="94">
        <v>8221000000</v>
      </c>
      <c r="O216" s="94">
        <v>6608000000</v>
      </c>
      <c r="P216" s="94">
        <v>9180000000</v>
      </c>
      <c r="Q216" s="94">
        <v>9177000000</v>
      </c>
      <c r="R216" s="94">
        <v>9266000000</v>
      </c>
      <c r="S216" s="94">
        <v>7977000000</v>
      </c>
      <c r="T216" s="94">
        <v>6383000000</v>
      </c>
      <c r="U216" s="94">
        <v>11213000000</v>
      </c>
      <c r="V216" s="94">
        <v>15651000000</v>
      </c>
      <c r="W216" s="94">
        <v>16437000000</v>
      </c>
      <c r="X216" s="94">
        <v>19361000000</v>
      </c>
      <c r="Y216" s="94">
        <v>21031000000</v>
      </c>
      <c r="Z216" s="94">
        <v>21885000000</v>
      </c>
      <c r="AA216" s="94">
        <v>20094000000</v>
      </c>
      <c r="AB216" s="94">
        <v>19453000000</v>
      </c>
      <c r="AC216" s="94">
        <v>82463000000</v>
      </c>
    </row>
    <row r="217" spans="1:29" x14ac:dyDescent="0.25">
      <c r="A217" s="94" t="s">
        <v>160</v>
      </c>
      <c r="M217" s="94">
        <v>10980000000</v>
      </c>
      <c r="N217" s="94">
        <v>10801000000</v>
      </c>
      <c r="O217" s="94">
        <v>9221000000</v>
      </c>
      <c r="P217" s="94">
        <v>12015000000</v>
      </c>
      <c r="Q217" s="94">
        <v>12097000000</v>
      </c>
      <c r="R217" s="94">
        <v>12679000000</v>
      </c>
      <c r="S217" s="94">
        <v>11085000000</v>
      </c>
      <c r="T217" s="94">
        <v>9769000000</v>
      </c>
      <c r="U217" s="94">
        <v>14691000000</v>
      </c>
      <c r="V217" s="94">
        <v>19376000000</v>
      </c>
      <c r="W217" s="94">
        <v>19190000000</v>
      </c>
      <c r="X217" s="94">
        <v>22306000000</v>
      </c>
      <c r="Y217" s="94">
        <v>24335000000</v>
      </c>
      <c r="Z217" s="94">
        <v>25324000000</v>
      </c>
      <c r="AA217" s="94">
        <v>23876000000</v>
      </c>
      <c r="AB217" s="94">
        <v>23352000000</v>
      </c>
      <c r="AC217" s="94">
        <v>96887000000</v>
      </c>
    </row>
    <row r="218" spans="1:29" x14ac:dyDescent="0.25">
      <c r="A218" s="94" t="s">
        <v>161</v>
      </c>
      <c r="M218" s="94">
        <v>2355000000</v>
      </c>
      <c r="N218" s="94">
        <v>2580000000</v>
      </c>
      <c r="O218" s="94">
        <v>2613000000</v>
      </c>
      <c r="P218" s="94">
        <v>2835000000</v>
      </c>
      <c r="Q218" s="94">
        <v>2920000000</v>
      </c>
      <c r="R218" s="94">
        <v>3413000000</v>
      </c>
      <c r="S218" s="94">
        <v>3108000000</v>
      </c>
      <c r="T218" s="94">
        <v>3386000000</v>
      </c>
      <c r="U218" s="94">
        <v>3478000000</v>
      </c>
      <c r="V218" s="94">
        <v>3725000000</v>
      </c>
      <c r="W218" s="94">
        <v>2753000000</v>
      </c>
      <c r="X218" s="94">
        <v>2945000000</v>
      </c>
      <c r="Y218" s="94">
        <v>3304000000</v>
      </c>
      <c r="Z218" s="94">
        <v>3439000000</v>
      </c>
      <c r="AA218" s="94">
        <v>3782000000</v>
      </c>
      <c r="AB218" s="94">
        <v>3899000000</v>
      </c>
      <c r="AC218" s="94">
        <v>14424000000</v>
      </c>
    </row>
    <row r="219" spans="1:29" x14ac:dyDescent="0.25">
      <c r="A219" s="94" t="s">
        <v>118</v>
      </c>
      <c r="M219" s="94">
        <v>8625000000</v>
      </c>
      <c r="N219" s="94">
        <v>8221000000</v>
      </c>
      <c r="O219" s="94">
        <v>6608000000</v>
      </c>
      <c r="P219" s="94">
        <v>9180000000</v>
      </c>
      <c r="Q219" s="94">
        <v>9177000000</v>
      </c>
      <c r="R219" s="94">
        <v>9266000000</v>
      </c>
      <c r="S219" s="94">
        <v>7977000000</v>
      </c>
      <c r="T219" s="94">
        <v>6383000000</v>
      </c>
      <c r="U219" s="94">
        <v>11213000000</v>
      </c>
      <c r="V219" s="94">
        <v>15651000000</v>
      </c>
      <c r="W219" s="94">
        <v>16437000000</v>
      </c>
      <c r="X219" s="94">
        <v>19361000000</v>
      </c>
      <c r="Y219" s="94">
        <v>21031000000</v>
      </c>
      <c r="Z219" s="94">
        <v>21885000000</v>
      </c>
      <c r="AA219" s="94">
        <v>20094000000</v>
      </c>
      <c r="AB219" s="94">
        <v>19453000000</v>
      </c>
      <c r="AC219" s="94">
        <v>82463000000</v>
      </c>
    </row>
    <row r="220" spans="1:29" x14ac:dyDescent="0.25">
      <c r="A220" s="94" t="s">
        <v>162</v>
      </c>
      <c r="M220" s="94">
        <v>-28000000</v>
      </c>
      <c r="N220" s="94">
        <v>-29000000</v>
      </c>
      <c r="O220" s="94">
        <v>-35000000</v>
      </c>
      <c r="P220" s="94">
        <v>-25000000</v>
      </c>
      <c r="Q220" s="94">
        <v>-23000000</v>
      </c>
      <c r="R220" s="94">
        <v>-17000000</v>
      </c>
      <c r="S220" s="94">
        <v>-21000000</v>
      </c>
      <c r="T220" s="94">
        <v>-13000000</v>
      </c>
      <c r="U220" s="94">
        <v>-48000000</v>
      </c>
      <c r="V220" s="94">
        <v>-53000000</v>
      </c>
      <c r="W220" s="94">
        <v>-76000000</v>
      </c>
      <c r="X220" s="94">
        <v>-76000000</v>
      </c>
      <c r="Y220" s="94">
        <v>-77000000</v>
      </c>
      <c r="Z220" s="94">
        <v>-117000000</v>
      </c>
      <c r="AA220" s="94">
        <v>-83000000</v>
      </c>
      <c r="AB220" s="94">
        <v>-83000000</v>
      </c>
      <c r="AC220" s="94">
        <v>-360000000</v>
      </c>
    </row>
    <row r="221" spans="1:29" x14ac:dyDescent="0.25">
      <c r="A221" s="94" t="s">
        <v>163</v>
      </c>
      <c r="M221" s="94">
        <v>481000000</v>
      </c>
      <c r="N221" s="94">
        <v>542000000</v>
      </c>
      <c r="O221" s="94">
        <v>522000000</v>
      </c>
      <c r="P221" s="94">
        <v>653000000</v>
      </c>
      <c r="Q221" s="94">
        <v>631000000</v>
      </c>
      <c r="R221" s="94">
        <v>621000000</v>
      </c>
      <c r="S221" s="94">
        <v>586000000</v>
      </c>
      <c r="T221" s="94">
        <v>433000000</v>
      </c>
      <c r="U221" s="94">
        <v>460000000</v>
      </c>
      <c r="V221" s="94">
        <v>386000000</v>
      </c>
      <c r="W221" s="94">
        <v>345000000</v>
      </c>
      <c r="X221" s="94">
        <v>389000000</v>
      </c>
      <c r="Y221" s="94">
        <v>387000000</v>
      </c>
      <c r="Z221" s="94">
        <v>378000000</v>
      </c>
      <c r="AA221" s="94">
        <v>414000000</v>
      </c>
      <c r="AB221" s="94">
        <v>486000000</v>
      </c>
      <c r="AC221" s="94">
        <v>1665000000</v>
      </c>
    </row>
    <row r="222" spans="1:29" x14ac:dyDescent="0.25">
      <c r="A222" s="94" t="s">
        <v>164</v>
      </c>
      <c r="M222" s="94">
        <v>0</v>
      </c>
      <c r="N222" s="94">
        <v>0</v>
      </c>
      <c r="O222" s="94">
        <v>0</v>
      </c>
      <c r="P222" s="94">
        <v>0</v>
      </c>
      <c r="Q222" s="94">
        <v>0</v>
      </c>
      <c r="R222" s="94">
        <v>0</v>
      </c>
      <c r="S222" s="94">
        <v>0</v>
      </c>
      <c r="T222" s="94">
        <v>0</v>
      </c>
      <c r="U222" s="94">
        <v>0</v>
      </c>
      <c r="V222" s="94">
        <v>0</v>
      </c>
      <c r="W222" s="94">
        <v>0</v>
      </c>
      <c r="X222" s="94">
        <v>0</v>
      </c>
      <c r="Y222" s="94">
        <v>0</v>
      </c>
      <c r="Z222" s="94">
        <v>0</v>
      </c>
      <c r="AA222" s="94">
        <v>0</v>
      </c>
      <c r="AB222" s="94">
        <v>0</v>
      </c>
      <c r="AC222" s="94">
        <v>0</v>
      </c>
    </row>
    <row r="223" spans="1:29" x14ac:dyDescent="0.25">
      <c r="A223" s="94" t="s">
        <v>165</v>
      </c>
      <c r="M223" s="94">
        <v>0</v>
      </c>
      <c r="N223" s="94">
        <v>0</v>
      </c>
      <c r="O223" s="94">
        <v>0</v>
      </c>
      <c r="P223" s="94">
        <v>0</v>
      </c>
      <c r="Q223" s="94">
        <v>0</v>
      </c>
      <c r="R223" s="94">
        <v>0</v>
      </c>
      <c r="S223" s="94">
        <v>0</v>
      </c>
      <c r="T223" s="94">
        <v>0</v>
      </c>
      <c r="U223" s="94">
        <v>0</v>
      </c>
      <c r="V223" s="94">
        <v>0</v>
      </c>
      <c r="W223" s="94">
        <v>0</v>
      </c>
      <c r="X223" s="94">
        <v>0</v>
      </c>
      <c r="Y223" s="94">
        <v>0</v>
      </c>
      <c r="Z223" s="94">
        <v>0</v>
      </c>
      <c r="AA223" s="94">
        <v>0</v>
      </c>
      <c r="AB223" s="94">
        <v>0</v>
      </c>
      <c r="AC223" s="94">
        <v>0</v>
      </c>
    </row>
    <row r="224" spans="1:29" x14ac:dyDescent="0.25">
      <c r="A224" s="94" t="s">
        <v>166</v>
      </c>
      <c r="M224" s="94">
        <v>1458000000</v>
      </c>
      <c r="N224" s="94">
        <v>1851000000</v>
      </c>
      <c r="O224" s="94">
        <v>1538000000</v>
      </c>
      <c r="P224" s="94">
        <v>2967000000</v>
      </c>
      <c r="Q224" s="94">
        <v>-549000000</v>
      </c>
      <c r="R224" s="94">
        <v>1438000000</v>
      </c>
      <c r="S224" s="94">
        <v>-220000000</v>
      </c>
      <c r="T224" s="94">
        <v>1894000000</v>
      </c>
      <c r="U224" s="94">
        <v>2146000000</v>
      </c>
      <c r="V224" s="94">
        <v>3038000000</v>
      </c>
      <c r="W224" s="94">
        <v>4846000000</v>
      </c>
      <c r="X224" s="94">
        <v>2624000000</v>
      </c>
      <c r="Y224" s="94">
        <v>2033000000</v>
      </c>
      <c r="Z224" s="94">
        <v>2517000000</v>
      </c>
      <c r="AA224" s="94">
        <v>-1160000000</v>
      </c>
      <c r="AB224" s="94">
        <v>-439000000</v>
      </c>
      <c r="AC224" s="94">
        <v>2951000000</v>
      </c>
    </row>
    <row r="225" spans="1:29" x14ac:dyDescent="0.25">
      <c r="A225" s="94" t="s">
        <v>167</v>
      </c>
      <c r="M225" s="94">
        <v>1458000000</v>
      </c>
      <c r="N225" s="94">
        <v>1851000000</v>
      </c>
      <c r="O225" s="94">
        <v>1538000000</v>
      </c>
      <c r="P225" s="94">
        <v>2967000000</v>
      </c>
      <c r="Q225" s="94">
        <v>-549000000</v>
      </c>
      <c r="R225" s="94">
        <v>1438000000</v>
      </c>
      <c r="S225" s="94">
        <v>-220000000</v>
      </c>
      <c r="T225" s="94">
        <v>1894000000</v>
      </c>
      <c r="U225" s="94">
        <v>2146000000</v>
      </c>
      <c r="V225" s="94">
        <v>3038000000</v>
      </c>
      <c r="W225" s="94">
        <v>4846000000</v>
      </c>
      <c r="X225" s="94">
        <v>2624000000</v>
      </c>
      <c r="Y225" s="94">
        <v>2033000000</v>
      </c>
      <c r="Z225" s="94">
        <v>2517000000</v>
      </c>
      <c r="AA225" s="94">
        <v>-1160000000</v>
      </c>
      <c r="AB225" s="94">
        <v>-439000000</v>
      </c>
      <c r="AC225" s="94">
        <v>2951000000</v>
      </c>
    </row>
    <row r="226" spans="1:29" x14ac:dyDescent="0.25">
      <c r="A226" s="94" t="s">
        <v>168</v>
      </c>
      <c r="M226" s="94">
        <v>10083000000</v>
      </c>
      <c r="N226" s="94">
        <v>10072000000</v>
      </c>
      <c r="O226" s="94">
        <v>8146000000</v>
      </c>
      <c r="P226" s="94">
        <v>12147000000</v>
      </c>
      <c r="Q226" s="94">
        <v>8628000000</v>
      </c>
      <c r="R226" s="94">
        <v>10704000000</v>
      </c>
      <c r="S226" s="94">
        <v>7757000000</v>
      </c>
      <c r="T226" s="94">
        <v>8277000000</v>
      </c>
      <c r="U226" s="94">
        <v>13359000000</v>
      </c>
      <c r="V226" s="94">
        <v>18689000000</v>
      </c>
      <c r="W226" s="94">
        <v>21283000000</v>
      </c>
      <c r="X226" s="94">
        <v>21985000000</v>
      </c>
      <c r="Y226" s="94">
        <v>23064000000</v>
      </c>
      <c r="Z226" s="94">
        <v>24402000000</v>
      </c>
      <c r="AA226" s="94">
        <v>18934000000</v>
      </c>
      <c r="AB226" s="94">
        <v>19014000000</v>
      </c>
      <c r="AC226" s="94">
        <v>85414000000</v>
      </c>
    </row>
    <row r="227" spans="1:29" x14ac:dyDescent="0.25">
      <c r="A227" s="94" t="s">
        <v>169</v>
      </c>
      <c r="M227" s="94">
        <v>891000000</v>
      </c>
      <c r="N227" s="94">
        <v>1124000000</v>
      </c>
      <c r="O227" s="94">
        <v>1489000000</v>
      </c>
      <c r="P227" s="94">
        <v>2200000000</v>
      </c>
      <c r="Q227" s="94">
        <v>1560000000</v>
      </c>
      <c r="R227" s="94">
        <v>33000000</v>
      </c>
      <c r="S227" s="94">
        <v>921000000</v>
      </c>
      <c r="T227" s="94">
        <v>1318000000</v>
      </c>
      <c r="U227" s="94">
        <v>2112000000</v>
      </c>
      <c r="V227" s="94">
        <v>3462000000</v>
      </c>
      <c r="W227" s="94">
        <v>3353000000</v>
      </c>
      <c r="X227" s="94">
        <v>3460000000</v>
      </c>
      <c r="Y227" s="94">
        <v>4128000000</v>
      </c>
      <c r="Z227" s="94">
        <v>3760000000</v>
      </c>
      <c r="AA227" s="94">
        <v>2498000000</v>
      </c>
      <c r="AB227" s="94">
        <v>3012000000</v>
      </c>
      <c r="AC227" s="94">
        <v>13398000000</v>
      </c>
    </row>
    <row r="228" spans="1:29" x14ac:dyDescent="0.25">
      <c r="A228" s="94" t="s">
        <v>170</v>
      </c>
      <c r="M228" s="94">
        <v>9192000000</v>
      </c>
      <c r="N228" s="94">
        <v>8948000000</v>
      </c>
      <c r="O228" s="94">
        <v>6657000000</v>
      </c>
      <c r="P228" s="94">
        <v>9947000000</v>
      </c>
      <c r="Q228" s="94">
        <v>7068000000</v>
      </c>
      <c r="R228" s="94">
        <v>10671000000</v>
      </c>
      <c r="S228" s="94">
        <v>6836000000</v>
      </c>
      <c r="T228" s="94">
        <v>6959000000</v>
      </c>
      <c r="U228" s="94">
        <v>11247000000</v>
      </c>
      <c r="V228" s="94">
        <v>15227000000</v>
      </c>
      <c r="W228" s="94">
        <v>17930000000</v>
      </c>
      <c r="X228" s="94">
        <v>18525000000</v>
      </c>
      <c r="Y228" s="94">
        <v>18936000000</v>
      </c>
      <c r="Z228" s="94">
        <v>20642000000</v>
      </c>
      <c r="AA228" s="94">
        <v>16436000000</v>
      </c>
      <c r="AB228" s="94">
        <v>16002000000</v>
      </c>
      <c r="AC228" s="94">
        <v>72016000000</v>
      </c>
    </row>
    <row r="229" spans="1:29" x14ac:dyDescent="0.25">
      <c r="A229" s="94" t="s">
        <v>171</v>
      </c>
      <c r="M229" s="94">
        <v>0</v>
      </c>
      <c r="N229" s="94">
        <v>0</v>
      </c>
      <c r="O229" s="94">
        <v>0</v>
      </c>
      <c r="P229" s="94">
        <v>0</v>
      </c>
      <c r="Q229" s="94">
        <v>0</v>
      </c>
      <c r="R229" s="94">
        <v>0</v>
      </c>
      <c r="S229" s="94">
        <v>0</v>
      </c>
      <c r="T229" s="94">
        <v>0</v>
      </c>
      <c r="U229" s="94">
        <v>0</v>
      </c>
      <c r="V229" s="94">
        <v>0</v>
      </c>
      <c r="W229" s="94">
        <v>0</v>
      </c>
      <c r="X229" s="94">
        <v>0</v>
      </c>
      <c r="Y229" s="94">
        <v>0</v>
      </c>
      <c r="Z229" s="94">
        <v>0</v>
      </c>
      <c r="AA229" s="94">
        <v>0</v>
      </c>
      <c r="AB229" s="94">
        <v>0</v>
      </c>
      <c r="AC229" s="94">
        <v>0</v>
      </c>
    </row>
    <row r="230" spans="1:29" x14ac:dyDescent="0.25">
      <c r="A230" s="94" t="s">
        <v>172</v>
      </c>
      <c r="M230" s="94">
        <v>0</v>
      </c>
      <c r="N230" s="94">
        <v>0</v>
      </c>
      <c r="O230" s="94">
        <v>0</v>
      </c>
      <c r="P230" s="94">
        <v>0</v>
      </c>
      <c r="Q230" s="94">
        <v>0</v>
      </c>
      <c r="R230" s="94">
        <v>0</v>
      </c>
      <c r="S230" s="94">
        <v>0</v>
      </c>
      <c r="T230" s="94">
        <v>0</v>
      </c>
      <c r="U230" s="94">
        <v>0</v>
      </c>
      <c r="V230" s="94">
        <v>0</v>
      </c>
      <c r="W230" s="94">
        <v>0</v>
      </c>
      <c r="X230" s="94">
        <v>0</v>
      </c>
      <c r="Y230" s="94">
        <v>0</v>
      </c>
      <c r="Z230" s="94">
        <v>0</v>
      </c>
      <c r="AA230" s="94">
        <v>0</v>
      </c>
      <c r="AB230" s="94">
        <v>0</v>
      </c>
      <c r="AC230" s="94">
        <v>0</v>
      </c>
    </row>
    <row r="231" spans="1:29" x14ac:dyDescent="0.25">
      <c r="A231" s="94" t="s">
        <v>173</v>
      </c>
      <c r="M231" s="94">
        <v>0</v>
      </c>
      <c r="N231" s="94">
        <v>0</v>
      </c>
      <c r="O231" s="94">
        <v>0</v>
      </c>
      <c r="P231" s="94">
        <v>0</v>
      </c>
      <c r="Q231" s="94">
        <v>0</v>
      </c>
      <c r="R231" s="94">
        <v>0</v>
      </c>
      <c r="S231" s="94">
        <v>0</v>
      </c>
      <c r="T231" s="94">
        <v>0</v>
      </c>
      <c r="U231" s="94">
        <v>0</v>
      </c>
      <c r="V231" s="94">
        <v>0</v>
      </c>
      <c r="W231" s="94">
        <v>0</v>
      </c>
      <c r="X231" s="94">
        <v>0</v>
      </c>
      <c r="Y231" s="94">
        <v>0</v>
      </c>
      <c r="Z231" s="94">
        <v>0</v>
      </c>
      <c r="AA231" s="94">
        <v>0</v>
      </c>
      <c r="AB231" s="94">
        <v>0</v>
      </c>
      <c r="AC231" s="94">
        <v>0</v>
      </c>
    </row>
    <row r="232" spans="1:29" x14ac:dyDescent="0.25">
      <c r="A232" s="94" t="s">
        <v>174</v>
      </c>
      <c r="M232" s="94">
        <v>9192000000</v>
      </c>
      <c r="N232" s="94">
        <v>8948000000</v>
      </c>
      <c r="O232" s="94">
        <v>6657000000</v>
      </c>
      <c r="P232" s="94">
        <v>9947000000</v>
      </c>
      <c r="Q232" s="94">
        <v>7068000000</v>
      </c>
      <c r="R232" s="94">
        <v>10671000000</v>
      </c>
      <c r="S232" s="94">
        <v>6836000000</v>
      </c>
      <c r="T232" s="94">
        <v>6959000000</v>
      </c>
      <c r="U232" s="94">
        <v>11247000000</v>
      </c>
      <c r="V232" s="94">
        <v>15227000000</v>
      </c>
      <c r="W232" s="94">
        <v>17930000000</v>
      </c>
      <c r="X232" s="94">
        <v>18525000000</v>
      </c>
      <c r="Y232" s="94">
        <v>18936000000</v>
      </c>
      <c r="Z232" s="94">
        <v>20642000000</v>
      </c>
      <c r="AA232" s="94">
        <v>16436000000</v>
      </c>
      <c r="AB232" s="94">
        <v>16002000000</v>
      </c>
      <c r="AC232" s="94">
        <v>72016000000</v>
      </c>
    </row>
    <row r="233" spans="1:29" x14ac:dyDescent="0.25">
      <c r="A233" s="94" t="s">
        <v>175</v>
      </c>
      <c r="M233" s="94">
        <v>0</v>
      </c>
      <c r="N233" s="94">
        <v>0</v>
      </c>
      <c r="O233" s="94">
        <v>0</v>
      </c>
      <c r="P233" s="94">
        <v>0</v>
      </c>
      <c r="Q233" s="94">
        <v>0</v>
      </c>
      <c r="R233" s="94">
        <v>0</v>
      </c>
      <c r="S233" s="94">
        <v>0</v>
      </c>
      <c r="T233" s="94">
        <v>0</v>
      </c>
      <c r="U233" s="94">
        <v>0</v>
      </c>
      <c r="V233" s="94">
        <v>0</v>
      </c>
      <c r="W233" s="94">
        <v>0</v>
      </c>
      <c r="X233" s="94">
        <v>0</v>
      </c>
      <c r="Y233" s="94">
        <v>0</v>
      </c>
      <c r="Z233" s="94">
        <v>0</v>
      </c>
      <c r="AA233" s="94">
        <v>0</v>
      </c>
      <c r="AB233" s="94">
        <v>0</v>
      </c>
      <c r="AC233" s="94">
        <v>0</v>
      </c>
    </row>
    <row r="234" spans="1:29" x14ac:dyDescent="0.25">
      <c r="A234" s="94" t="s">
        <v>176</v>
      </c>
      <c r="M234" s="94">
        <v>0</v>
      </c>
      <c r="N234" s="94">
        <v>0</v>
      </c>
      <c r="O234" s="94">
        <v>0</v>
      </c>
      <c r="P234" s="94">
        <v>0</v>
      </c>
      <c r="Q234" s="94">
        <v>0</v>
      </c>
      <c r="R234" s="94">
        <v>0</v>
      </c>
      <c r="S234" s="94">
        <v>0</v>
      </c>
      <c r="T234" s="94">
        <v>0</v>
      </c>
      <c r="U234" s="94">
        <v>0</v>
      </c>
      <c r="V234" s="94">
        <v>0</v>
      </c>
      <c r="W234" s="94">
        <v>0</v>
      </c>
      <c r="X234" s="94">
        <v>0</v>
      </c>
      <c r="Y234" s="94">
        <v>0</v>
      </c>
      <c r="Z234" s="94">
        <v>0</v>
      </c>
      <c r="AA234" s="94">
        <v>0</v>
      </c>
      <c r="AB234" s="94">
        <v>0</v>
      </c>
      <c r="AC234" s="94">
        <v>0</v>
      </c>
    </row>
    <row r="235" spans="1:29" x14ac:dyDescent="0.25">
      <c r="A235" s="94" t="s">
        <v>177</v>
      </c>
      <c r="M235" s="94">
        <v>9192000000</v>
      </c>
      <c r="N235" s="94">
        <v>8948000000</v>
      </c>
      <c r="O235" s="94">
        <v>6657000000</v>
      </c>
      <c r="P235" s="94">
        <v>9947000000</v>
      </c>
      <c r="Q235" s="94">
        <v>7068000000</v>
      </c>
      <c r="R235" s="94">
        <v>10671000000</v>
      </c>
      <c r="S235" s="94">
        <v>6836000000</v>
      </c>
      <c r="T235" s="94">
        <v>6959000000</v>
      </c>
      <c r="U235" s="94">
        <v>11247000000</v>
      </c>
      <c r="V235" s="94">
        <v>15227000000</v>
      </c>
      <c r="W235" s="94">
        <v>17930000000</v>
      </c>
      <c r="X235" s="94">
        <v>18525000000</v>
      </c>
      <c r="Y235" s="94">
        <v>18936000000</v>
      </c>
      <c r="Z235" s="94">
        <v>20642000000</v>
      </c>
      <c r="AA235" s="94">
        <v>16436000000</v>
      </c>
      <c r="AB235" s="94">
        <v>16002000000</v>
      </c>
      <c r="AC235" s="94">
        <v>72016000000</v>
      </c>
    </row>
    <row r="236" spans="1:29" x14ac:dyDescent="0.25">
      <c r="A236" s="94" t="s">
        <v>178</v>
      </c>
      <c r="M236" s="94">
        <v>0</v>
      </c>
      <c r="N236" s="94">
        <v>0</v>
      </c>
      <c r="O236" s="94">
        <v>0</v>
      </c>
      <c r="P236" s="94">
        <v>0</v>
      </c>
      <c r="Q236" s="94">
        <v>0</v>
      </c>
      <c r="R236" s="94">
        <v>0</v>
      </c>
      <c r="S236" s="94">
        <v>0</v>
      </c>
      <c r="T236" s="94">
        <v>0</v>
      </c>
      <c r="U236" s="94">
        <v>0</v>
      </c>
      <c r="V236" s="94">
        <v>0</v>
      </c>
      <c r="W236" s="94">
        <v>0</v>
      </c>
      <c r="X236" s="94">
        <v>0</v>
      </c>
      <c r="Y236" s="94">
        <v>0</v>
      </c>
      <c r="Z236" s="94">
        <v>0</v>
      </c>
      <c r="AA236" s="94">
        <v>0</v>
      </c>
      <c r="AB236" s="94">
        <v>0</v>
      </c>
      <c r="AC236" s="94">
        <v>0</v>
      </c>
    </row>
    <row r="237" spans="1:29" x14ac:dyDescent="0.25">
      <c r="A237" s="94" t="s">
        <v>179</v>
      </c>
      <c r="M237" s="94">
        <v>9192000000</v>
      </c>
      <c r="N237" s="94">
        <v>8948000000</v>
      </c>
      <c r="O237" s="94">
        <v>6657000000</v>
      </c>
      <c r="P237" s="94">
        <v>9947000000</v>
      </c>
      <c r="Q237" s="94">
        <v>7068000000</v>
      </c>
      <c r="R237" s="94">
        <v>10671000000</v>
      </c>
      <c r="S237" s="94">
        <v>6836000000</v>
      </c>
      <c r="T237" s="94">
        <v>6959000000</v>
      </c>
      <c r="U237" s="94">
        <v>11247000000</v>
      </c>
      <c r="V237" s="94">
        <v>15227000000</v>
      </c>
      <c r="W237" s="94">
        <v>17930000000</v>
      </c>
      <c r="X237" s="94">
        <v>18525000000</v>
      </c>
      <c r="Y237" s="94">
        <v>18936000000</v>
      </c>
      <c r="Z237" s="94">
        <v>20642000000</v>
      </c>
      <c r="AA237" s="94">
        <v>16436000000</v>
      </c>
      <c r="AB237" s="94">
        <v>16002000000</v>
      </c>
      <c r="AC237" s="94">
        <v>72016000000</v>
      </c>
    </row>
    <row r="238" spans="1:29" x14ac:dyDescent="0.25">
      <c r="A238" s="94" t="s">
        <v>180</v>
      </c>
      <c r="M238" s="94">
        <v>0</v>
      </c>
      <c r="N238" s="94">
        <v>0</v>
      </c>
      <c r="O238" s="94">
        <v>0</v>
      </c>
      <c r="P238" s="94">
        <v>0</v>
      </c>
      <c r="Q238" s="94">
        <v>0</v>
      </c>
      <c r="R238" s="94">
        <v>0</v>
      </c>
      <c r="S238" s="94">
        <v>0</v>
      </c>
      <c r="T238" s="94">
        <v>0</v>
      </c>
      <c r="U238" s="94">
        <v>0</v>
      </c>
      <c r="V238" s="94">
        <v>0</v>
      </c>
      <c r="W238" s="94">
        <v>0</v>
      </c>
      <c r="X238" s="94">
        <v>0</v>
      </c>
      <c r="Y238" s="94">
        <v>0</v>
      </c>
      <c r="Z238" s="94">
        <v>0</v>
      </c>
      <c r="AA238" s="94">
        <v>0</v>
      </c>
      <c r="AB238" s="94">
        <v>0</v>
      </c>
      <c r="AC238" s="94">
        <v>0</v>
      </c>
    </row>
    <row r="239" spans="1:29" x14ac:dyDescent="0.25">
      <c r="A239" s="94" t="s">
        <v>181</v>
      </c>
      <c r="M239" s="94">
        <v>9192000000</v>
      </c>
      <c r="N239" s="94">
        <v>8948000000</v>
      </c>
      <c r="O239" s="94">
        <v>6657000000</v>
      </c>
      <c r="P239" s="94">
        <v>9947000000</v>
      </c>
      <c r="Q239" s="94">
        <v>7068000000</v>
      </c>
      <c r="R239" s="94">
        <v>10671000000</v>
      </c>
      <c r="S239" s="94">
        <v>6836000000</v>
      </c>
      <c r="T239" s="94">
        <v>6959000000</v>
      </c>
      <c r="U239" s="94">
        <v>11247000000</v>
      </c>
      <c r="V239" s="94">
        <v>15227000000</v>
      </c>
      <c r="W239" s="94">
        <v>17930000000</v>
      </c>
      <c r="X239" s="94">
        <v>18525000000</v>
      </c>
      <c r="Y239" s="94">
        <v>18936000000</v>
      </c>
      <c r="Z239" s="94">
        <v>20642000000</v>
      </c>
      <c r="AA239" s="94">
        <v>16436000000</v>
      </c>
      <c r="AB239" s="94">
        <v>16002000000</v>
      </c>
      <c r="AC239" s="94">
        <v>72016000000</v>
      </c>
    </row>
    <row r="240" spans="1:29" x14ac:dyDescent="0.25">
      <c r="A240" s="94" t="s">
        <v>182</v>
      </c>
      <c r="M240" s="94">
        <v>0.66100000000000003</v>
      </c>
      <c r="N240" s="94">
        <v>0.64400000000000002</v>
      </c>
      <c r="O240" s="94">
        <v>0.47899999999999998</v>
      </c>
      <c r="P240" s="94">
        <v>0.71699999999999997</v>
      </c>
      <c r="Q240" s="94">
        <v>0.51</v>
      </c>
      <c r="R240" s="94">
        <v>0.77500000000000002</v>
      </c>
      <c r="S240" s="94">
        <v>0.498</v>
      </c>
      <c r="T240" s="94">
        <v>0.51100000000000001</v>
      </c>
      <c r="U240" s="94">
        <v>0.82799999999999996</v>
      </c>
      <c r="V240" s="94">
        <v>1.127</v>
      </c>
      <c r="W240" s="94">
        <v>1.3320000000000001</v>
      </c>
      <c r="X240" s="94">
        <v>1.38</v>
      </c>
      <c r="Y240" s="94">
        <v>1.4219999999999999</v>
      </c>
      <c r="Z240" s="94">
        <v>1.5580000000000001</v>
      </c>
      <c r="AA240" s="94">
        <v>1.2450000000000001</v>
      </c>
      <c r="AB240" s="94">
        <v>1.22</v>
      </c>
      <c r="AC240" s="94">
        <v>5.4450000000000003</v>
      </c>
    </row>
    <row r="241" spans="1:29" x14ac:dyDescent="0.25">
      <c r="A241" s="94" t="s">
        <v>183</v>
      </c>
      <c r="M241" s="94">
        <v>0.65300000000000002</v>
      </c>
      <c r="N241" s="94">
        <v>0.63900000000000001</v>
      </c>
      <c r="O241" s="94">
        <v>0.47499999999999998</v>
      </c>
      <c r="P241" s="94">
        <v>0.71099999999999997</v>
      </c>
      <c r="Q241" s="94">
        <v>0.50600000000000001</v>
      </c>
      <c r="R241" s="94">
        <v>0.76800000000000002</v>
      </c>
      <c r="S241" s="94">
        <v>0.49399999999999999</v>
      </c>
      <c r="T241" s="94">
        <v>0.50700000000000001</v>
      </c>
      <c r="U241" s="94">
        <v>0.82</v>
      </c>
      <c r="V241" s="94">
        <v>1.115</v>
      </c>
      <c r="W241" s="94">
        <v>1.3149999999999999</v>
      </c>
      <c r="X241" s="94">
        <v>1.36</v>
      </c>
      <c r="Y241" s="94">
        <v>1.4</v>
      </c>
      <c r="Z241" s="94">
        <v>1.5349999999999999</v>
      </c>
      <c r="AA241" s="94">
        <v>1.2310000000000001</v>
      </c>
      <c r="AB241" s="94">
        <v>1.21</v>
      </c>
      <c r="AC241" s="94">
        <v>5.3760000000000003</v>
      </c>
    </row>
    <row r="242" spans="1:29" x14ac:dyDescent="0.25">
      <c r="A242" s="94" t="s">
        <v>184</v>
      </c>
      <c r="M242" s="94">
        <v>0</v>
      </c>
      <c r="N242" s="94">
        <v>0</v>
      </c>
      <c r="O242" s="94">
        <v>0</v>
      </c>
      <c r="P242" s="94">
        <v>0</v>
      </c>
      <c r="Q242" s="94">
        <v>0</v>
      </c>
      <c r="R242" s="94">
        <v>0</v>
      </c>
      <c r="S242" s="94">
        <v>0</v>
      </c>
      <c r="T242" s="94">
        <v>0</v>
      </c>
      <c r="U242" s="94">
        <v>0</v>
      </c>
      <c r="V242" s="94">
        <v>0</v>
      </c>
      <c r="W242" s="94">
        <v>0</v>
      </c>
      <c r="X242" s="94">
        <v>0</v>
      </c>
      <c r="Y242" s="94">
        <v>0</v>
      </c>
      <c r="Z242" s="94">
        <v>0</v>
      </c>
      <c r="AA242" s="94">
        <v>0</v>
      </c>
      <c r="AB242" s="94">
        <v>0</v>
      </c>
      <c r="AC242" s="94">
        <v>0</v>
      </c>
    </row>
    <row r="243" spans="1:29" x14ac:dyDescent="0.25">
      <c r="A243" s="94" t="s">
        <v>185</v>
      </c>
      <c r="M243" s="94">
        <v>13912681000</v>
      </c>
      <c r="N243" s="94">
        <v>13904778000</v>
      </c>
      <c r="O243" s="94">
        <v>13897381000</v>
      </c>
      <c r="P243" s="94">
        <v>13879381000</v>
      </c>
      <c r="Q243" s="94">
        <v>13854821000</v>
      </c>
      <c r="R243" s="94">
        <v>13776078000</v>
      </c>
      <c r="S243" s="94">
        <v>13729300000</v>
      </c>
      <c r="T243" s="94">
        <v>13635360000</v>
      </c>
      <c r="U243" s="94">
        <v>13588980000</v>
      </c>
      <c r="V243" s="94">
        <v>13511620000</v>
      </c>
      <c r="W243" s="94">
        <v>13464400000</v>
      </c>
      <c r="X243" s="94">
        <v>13379000000</v>
      </c>
      <c r="Y243" s="94">
        <v>13315160000</v>
      </c>
      <c r="Z243" s="94">
        <v>13253280000</v>
      </c>
      <c r="AA243" s="94">
        <v>13203420000</v>
      </c>
      <c r="AB243" s="94">
        <v>13133000000</v>
      </c>
      <c r="AC243" s="94">
        <v>13133000000</v>
      </c>
    </row>
    <row r="244" spans="1:29" x14ac:dyDescent="0.25">
      <c r="A244" s="94" t="s">
        <v>186</v>
      </c>
      <c r="M244" s="94">
        <v>14077181000</v>
      </c>
      <c r="N244" s="94">
        <v>14017998000</v>
      </c>
      <c r="O244" s="94">
        <v>14017581000</v>
      </c>
      <c r="P244" s="94">
        <v>13999081000</v>
      </c>
      <c r="Q244" s="94">
        <v>13963981000</v>
      </c>
      <c r="R244" s="94">
        <v>13903858000</v>
      </c>
      <c r="S244" s="94">
        <v>13845340000</v>
      </c>
      <c r="T244" s="94">
        <v>13740480000</v>
      </c>
      <c r="U244" s="94">
        <v>13717020000</v>
      </c>
      <c r="V244" s="94">
        <v>13659380000</v>
      </c>
      <c r="W244" s="94">
        <v>13641420000</v>
      </c>
      <c r="X244" s="94">
        <v>13592000000</v>
      </c>
      <c r="Y244" s="94">
        <v>13530380000</v>
      </c>
      <c r="Z244" s="94">
        <v>13449860000</v>
      </c>
      <c r="AA244" s="94">
        <v>13351020000</v>
      </c>
      <c r="AB244" s="94">
        <v>14126000000</v>
      </c>
      <c r="AC244" s="94">
        <v>14126000000</v>
      </c>
    </row>
    <row r="248" spans="1:29" x14ac:dyDescent="0.25">
      <c r="A248" s="94" t="s">
        <v>332</v>
      </c>
    </row>
    <row r="249" spans="1:29" x14ac:dyDescent="0.25">
      <c r="A249" s="94" t="s">
        <v>315</v>
      </c>
      <c r="M249" s="94" t="s">
        <v>316</v>
      </c>
      <c r="N249" s="94" t="s">
        <v>317</v>
      </c>
      <c r="O249" s="94" t="s">
        <v>318</v>
      </c>
      <c r="P249" s="94" t="s">
        <v>319</v>
      </c>
      <c r="Q249" s="94" t="s">
        <v>320</v>
      </c>
      <c r="R249" s="94" t="s">
        <v>321</v>
      </c>
      <c r="S249" s="94" t="s">
        <v>322</v>
      </c>
      <c r="T249" s="94" t="s">
        <v>323</v>
      </c>
      <c r="U249" s="94" t="s">
        <v>324</v>
      </c>
      <c r="V249" s="94" t="s">
        <v>325</v>
      </c>
      <c r="W249" s="94" t="s">
        <v>326</v>
      </c>
      <c r="X249" s="94" t="s">
        <v>327</v>
      </c>
      <c r="Y249" s="94" t="s">
        <v>328</v>
      </c>
      <c r="Z249" s="94" t="s">
        <v>329</v>
      </c>
      <c r="AA249" s="94" t="s">
        <v>330</v>
      </c>
      <c r="AB249" s="94" t="s">
        <v>331</v>
      </c>
      <c r="AC249" s="94" t="s">
        <v>141</v>
      </c>
    </row>
    <row r="250" spans="1:29" x14ac:dyDescent="0.25">
      <c r="A250" s="94" t="s">
        <v>188</v>
      </c>
      <c r="M250" s="94">
        <v>13443000000</v>
      </c>
      <c r="N250" s="94">
        <v>16701000000</v>
      </c>
      <c r="O250" s="94">
        <v>19148000000</v>
      </c>
      <c r="P250" s="94">
        <v>16587000000</v>
      </c>
      <c r="Q250" s="94">
        <v>16032000000</v>
      </c>
      <c r="R250" s="94">
        <v>18498000000</v>
      </c>
      <c r="S250" s="94">
        <v>19644000000</v>
      </c>
      <c r="T250" s="94">
        <v>17742000000</v>
      </c>
      <c r="U250" s="94">
        <v>20129000000</v>
      </c>
      <c r="V250" s="94">
        <v>26465000000</v>
      </c>
      <c r="W250" s="94">
        <v>26622000000</v>
      </c>
      <c r="X250" s="94">
        <v>23630000000</v>
      </c>
      <c r="Y250" s="94">
        <v>23719000000</v>
      </c>
      <c r="Z250" s="94">
        <v>20945000000</v>
      </c>
      <c r="AA250" s="94">
        <v>20886000000</v>
      </c>
      <c r="AB250" s="94">
        <v>17936000000</v>
      </c>
      <c r="AC250" s="94">
        <v>17936000000</v>
      </c>
    </row>
    <row r="251" spans="1:29" x14ac:dyDescent="0.25">
      <c r="A251" s="94" t="s">
        <v>189</v>
      </c>
      <c r="M251" s="94">
        <v>0</v>
      </c>
      <c r="N251" s="94">
        <v>0</v>
      </c>
      <c r="O251" s="94">
        <v>0</v>
      </c>
      <c r="P251" s="94">
        <v>0</v>
      </c>
      <c r="Q251" s="94">
        <v>0</v>
      </c>
      <c r="R251" s="94">
        <v>0</v>
      </c>
      <c r="S251" s="94">
        <v>0</v>
      </c>
      <c r="T251" s="94">
        <v>0</v>
      </c>
      <c r="U251" s="94">
        <v>0</v>
      </c>
      <c r="V251" s="94">
        <v>0</v>
      </c>
      <c r="W251" s="94">
        <v>0</v>
      </c>
      <c r="X251" s="94">
        <v>0</v>
      </c>
      <c r="Y251" s="94">
        <v>0</v>
      </c>
      <c r="Z251" s="94">
        <v>0</v>
      </c>
      <c r="AA251" s="94">
        <v>0</v>
      </c>
      <c r="AB251" s="94">
        <v>0</v>
      </c>
      <c r="AC251" s="94">
        <v>0</v>
      </c>
    </row>
    <row r="252" spans="1:29" x14ac:dyDescent="0.25">
      <c r="A252" s="94" t="s">
        <v>190</v>
      </c>
      <c r="M252" s="94">
        <v>92973000000</v>
      </c>
      <c r="N252" s="94">
        <v>92439000000</v>
      </c>
      <c r="O252" s="94">
        <v>94340000000</v>
      </c>
      <c r="P252" s="94">
        <v>104469000000</v>
      </c>
      <c r="Q252" s="94">
        <v>105145000000</v>
      </c>
      <c r="R252" s="94">
        <v>101177000000</v>
      </c>
      <c r="S252" s="94">
        <v>97585000000</v>
      </c>
      <c r="T252" s="94">
        <v>103338000000</v>
      </c>
      <c r="U252" s="94">
        <v>112467000000</v>
      </c>
      <c r="V252" s="94">
        <v>110229000000</v>
      </c>
      <c r="W252" s="94">
        <v>108482000000</v>
      </c>
      <c r="X252" s="94">
        <v>112233000000</v>
      </c>
      <c r="Y252" s="94">
        <v>118284000000</v>
      </c>
      <c r="Z252" s="94">
        <v>118704000000</v>
      </c>
      <c r="AA252" s="94">
        <v>113084000000</v>
      </c>
      <c r="AB252" s="94">
        <v>107061000000</v>
      </c>
      <c r="AC252" s="94">
        <v>107061000000</v>
      </c>
    </row>
    <row r="253" spans="1:29" x14ac:dyDescent="0.25">
      <c r="A253" s="94" t="s">
        <v>191</v>
      </c>
      <c r="M253" s="94">
        <v>106416000000</v>
      </c>
      <c r="N253" s="94">
        <v>109140000000</v>
      </c>
      <c r="O253" s="94">
        <v>113488000000</v>
      </c>
      <c r="P253" s="94">
        <v>121056000000</v>
      </c>
      <c r="Q253" s="94">
        <v>121177000000</v>
      </c>
      <c r="R253" s="94">
        <v>119675000000</v>
      </c>
      <c r="S253" s="94">
        <v>117229000000</v>
      </c>
      <c r="T253" s="94">
        <v>121080000000</v>
      </c>
      <c r="U253" s="94">
        <v>132596000000</v>
      </c>
      <c r="V253" s="94">
        <v>136694000000</v>
      </c>
      <c r="W253" s="94">
        <v>135104000000</v>
      </c>
      <c r="X253" s="94">
        <v>135863000000</v>
      </c>
      <c r="Y253" s="94">
        <v>142003000000</v>
      </c>
      <c r="Z253" s="94">
        <v>139649000000</v>
      </c>
      <c r="AA253" s="94">
        <v>133970000000</v>
      </c>
      <c r="AB253" s="94">
        <v>124997000000</v>
      </c>
      <c r="AC253" s="94">
        <v>124997000000</v>
      </c>
    </row>
    <row r="254" spans="1:29" x14ac:dyDescent="0.25">
      <c r="A254" s="94" t="s">
        <v>192</v>
      </c>
      <c r="M254" s="94">
        <v>17897000000</v>
      </c>
      <c r="N254" s="94">
        <v>20838000000</v>
      </c>
      <c r="O254" s="94">
        <v>19149000000</v>
      </c>
      <c r="P254" s="94">
        <v>20965000000</v>
      </c>
      <c r="Q254" s="94">
        <v>20889000000</v>
      </c>
      <c r="R254" s="94">
        <v>25326000000</v>
      </c>
      <c r="S254" s="94">
        <v>21825000000</v>
      </c>
      <c r="T254" s="94">
        <v>21201000000</v>
      </c>
      <c r="U254" s="94">
        <v>24925000000</v>
      </c>
      <c r="V254" s="94">
        <v>30930000000</v>
      </c>
      <c r="W254" s="94">
        <v>28006000000</v>
      </c>
      <c r="X254" s="94">
        <v>31967000000</v>
      </c>
      <c r="Y254" s="94">
        <v>34047000000</v>
      </c>
      <c r="Z254" s="94">
        <v>39304000000</v>
      </c>
      <c r="AA254" s="94">
        <v>34703000000</v>
      </c>
      <c r="AB254" s="94">
        <v>35707000000</v>
      </c>
      <c r="AC254" s="94">
        <v>35707000000</v>
      </c>
    </row>
    <row r="255" spans="1:29" x14ac:dyDescent="0.25">
      <c r="A255" s="94" t="s">
        <v>193</v>
      </c>
      <c r="M255" s="94">
        <v>17897000000</v>
      </c>
      <c r="N255" s="94">
        <v>20838000000</v>
      </c>
      <c r="O255" s="94">
        <v>19149000000</v>
      </c>
      <c r="P255" s="94">
        <v>20965000000</v>
      </c>
      <c r="Q255" s="94">
        <v>20889000000</v>
      </c>
      <c r="R255" s="94">
        <v>25326000000</v>
      </c>
      <c r="S255" s="94">
        <v>21825000000</v>
      </c>
      <c r="T255" s="94">
        <v>21201000000</v>
      </c>
      <c r="U255" s="94">
        <v>24925000000</v>
      </c>
      <c r="V255" s="94">
        <v>30930000000</v>
      </c>
      <c r="W255" s="94">
        <v>28006000000</v>
      </c>
      <c r="X255" s="94">
        <v>31967000000</v>
      </c>
      <c r="Y255" s="94">
        <v>34047000000</v>
      </c>
      <c r="Z255" s="94">
        <v>39304000000</v>
      </c>
      <c r="AA255" s="94">
        <v>34703000000</v>
      </c>
      <c r="AB255" s="94">
        <v>35707000000</v>
      </c>
      <c r="AC255" s="94">
        <v>35707000000</v>
      </c>
    </row>
    <row r="256" spans="1:29" x14ac:dyDescent="0.25">
      <c r="A256" s="94" t="s">
        <v>194</v>
      </c>
      <c r="M256" s="94">
        <v>170000000</v>
      </c>
      <c r="N256" s="94">
        <v>355000000</v>
      </c>
      <c r="O256" s="94">
        <v>111000000</v>
      </c>
      <c r="P256" s="94">
        <v>352000000</v>
      </c>
      <c r="Q256" s="94">
        <v>192000000</v>
      </c>
      <c r="R256" s="94">
        <v>2166000000</v>
      </c>
      <c r="S256" s="94">
        <v>1910000000</v>
      </c>
      <c r="T256" s="94">
        <v>394000000</v>
      </c>
      <c r="U256" s="94">
        <v>588000000</v>
      </c>
      <c r="V256" s="94">
        <v>454000000</v>
      </c>
      <c r="W256" s="94">
        <v>493000000</v>
      </c>
      <c r="X256" s="94">
        <v>884000000</v>
      </c>
      <c r="Y256" s="94">
        <v>753000000</v>
      </c>
      <c r="Z256" s="94">
        <v>966000000</v>
      </c>
      <c r="AA256" s="94">
        <v>919000000</v>
      </c>
      <c r="AB256" s="94">
        <v>1366000000</v>
      </c>
      <c r="AC256" s="94">
        <v>1366000000</v>
      </c>
    </row>
    <row r="257" spans="1:29" x14ac:dyDescent="0.25">
      <c r="A257" s="94" t="s">
        <v>195</v>
      </c>
      <c r="M257" s="94">
        <v>18067000000</v>
      </c>
      <c r="N257" s="94">
        <v>21193000000</v>
      </c>
      <c r="O257" s="94">
        <v>19260000000</v>
      </c>
      <c r="P257" s="94">
        <v>21317000000</v>
      </c>
      <c r="Q257" s="94">
        <v>21081000000</v>
      </c>
      <c r="R257" s="94">
        <v>27492000000</v>
      </c>
      <c r="S257" s="94">
        <v>23735000000</v>
      </c>
      <c r="T257" s="94">
        <v>21595000000</v>
      </c>
      <c r="U257" s="94">
        <v>25513000000</v>
      </c>
      <c r="V257" s="94">
        <v>31384000000</v>
      </c>
      <c r="W257" s="94">
        <v>28499000000</v>
      </c>
      <c r="X257" s="94">
        <v>32851000000</v>
      </c>
      <c r="Y257" s="94">
        <v>34800000000</v>
      </c>
      <c r="Z257" s="94">
        <v>40270000000</v>
      </c>
      <c r="AA257" s="94">
        <v>35622000000</v>
      </c>
      <c r="AB257" s="94">
        <v>37073000000</v>
      </c>
      <c r="AC257" s="94">
        <v>37073000000</v>
      </c>
    </row>
    <row r="258" spans="1:29" x14ac:dyDescent="0.25">
      <c r="A258" s="94" t="s">
        <v>196</v>
      </c>
      <c r="M258" s="94">
        <v>1212000000</v>
      </c>
      <c r="N258" s="94">
        <v>1107000000</v>
      </c>
      <c r="O258" s="94">
        <v>1053000000</v>
      </c>
      <c r="P258" s="94">
        <v>964000000</v>
      </c>
      <c r="Q258" s="94">
        <v>1401000000</v>
      </c>
      <c r="R258" s="94">
        <v>999000000</v>
      </c>
      <c r="S258" s="94">
        <v>889000000</v>
      </c>
      <c r="T258" s="94">
        <v>815000000</v>
      </c>
      <c r="U258" s="94">
        <v>835000000</v>
      </c>
      <c r="V258" s="94">
        <v>728000000</v>
      </c>
      <c r="W258" s="94">
        <v>888000000</v>
      </c>
      <c r="X258" s="94">
        <v>907000000</v>
      </c>
      <c r="Y258" s="94">
        <v>1278000000</v>
      </c>
      <c r="Z258" s="94">
        <v>1170000000</v>
      </c>
      <c r="AA258" s="94">
        <v>1369000000</v>
      </c>
      <c r="AB258" s="94">
        <v>1980000000</v>
      </c>
      <c r="AC258" s="94">
        <v>1980000000</v>
      </c>
    </row>
    <row r="259" spans="1:29" x14ac:dyDescent="0.25">
      <c r="A259" s="94" t="s">
        <v>197</v>
      </c>
      <c r="M259" s="94">
        <v>0</v>
      </c>
      <c r="N259" s="94">
        <v>0</v>
      </c>
      <c r="O259" s="94">
        <v>0</v>
      </c>
      <c r="P259" s="94">
        <v>0</v>
      </c>
      <c r="Q259" s="94">
        <v>0</v>
      </c>
      <c r="R259" s="94">
        <v>0</v>
      </c>
      <c r="S259" s="94">
        <v>0</v>
      </c>
      <c r="T259" s="94">
        <v>0</v>
      </c>
      <c r="U259" s="94">
        <v>0</v>
      </c>
      <c r="V259" s="94">
        <v>0</v>
      </c>
      <c r="W259" s="94">
        <v>0</v>
      </c>
      <c r="X259" s="94">
        <v>0</v>
      </c>
      <c r="Y259" s="94">
        <v>0</v>
      </c>
      <c r="Z259" s="94">
        <v>0</v>
      </c>
      <c r="AA259" s="94">
        <v>0</v>
      </c>
      <c r="AB259" s="94">
        <v>0</v>
      </c>
      <c r="AC259" s="94">
        <v>0</v>
      </c>
    </row>
    <row r="260" spans="1:29" x14ac:dyDescent="0.25">
      <c r="A260" s="94" t="s">
        <v>198</v>
      </c>
      <c r="M260" s="94">
        <v>0</v>
      </c>
      <c r="N260" s="94">
        <v>0</v>
      </c>
      <c r="O260" s="94">
        <v>0</v>
      </c>
      <c r="P260" s="94">
        <v>0</v>
      </c>
      <c r="Q260" s="94">
        <v>0</v>
      </c>
      <c r="R260" s="94">
        <v>0</v>
      </c>
      <c r="S260" s="94">
        <v>0</v>
      </c>
      <c r="T260" s="94">
        <v>0</v>
      </c>
      <c r="U260" s="94">
        <v>0</v>
      </c>
      <c r="V260" s="94">
        <v>0</v>
      </c>
      <c r="W260" s="94">
        <v>0</v>
      </c>
      <c r="X260" s="94">
        <v>0</v>
      </c>
      <c r="Y260" s="94">
        <v>0</v>
      </c>
      <c r="Z260" s="94">
        <v>0</v>
      </c>
      <c r="AA260" s="94">
        <v>0</v>
      </c>
      <c r="AB260" s="94">
        <v>0</v>
      </c>
      <c r="AC260" s="94">
        <v>0</v>
      </c>
    </row>
    <row r="261" spans="1:29" x14ac:dyDescent="0.25">
      <c r="A261" s="94" t="s">
        <v>199</v>
      </c>
      <c r="M261" s="94">
        <v>4007000000</v>
      </c>
      <c r="N261" s="94">
        <v>4236000000</v>
      </c>
      <c r="O261" s="94">
        <v>4406000000</v>
      </c>
      <c r="P261" s="94">
        <v>4100000000</v>
      </c>
      <c r="Q261" s="94">
        <v>4699000000</v>
      </c>
      <c r="R261" s="94">
        <v>4412000000</v>
      </c>
      <c r="S261" s="94">
        <v>5165000000</v>
      </c>
      <c r="T261" s="94">
        <v>5579000000</v>
      </c>
      <c r="U261" s="94">
        <v>5425000000</v>
      </c>
      <c r="V261" s="94">
        <v>5490000000</v>
      </c>
      <c r="W261" s="94">
        <v>7646000000</v>
      </c>
      <c r="X261" s="94">
        <v>6076000000</v>
      </c>
      <c r="Y261" s="94">
        <v>6029000000</v>
      </c>
      <c r="Z261" s="94">
        <v>7054000000</v>
      </c>
      <c r="AA261" s="94">
        <v>6892000000</v>
      </c>
      <c r="AB261" s="94">
        <v>8321000000</v>
      </c>
      <c r="AC261" s="94">
        <v>8321000000</v>
      </c>
    </row>
    <row r="262" spans="1:29" x14ac:dyDescent="0.25">
      <c r="A262" s="94" t="s">
        <v>200</v>
      </c>
      <c r="M262" s="94">
        <v>129702000000</v>
      </c>
      <c r="N262" s="94">
        <v>135676000000</v>
      </c>
      <c r="O262" s="94">
        <v>138207000000</v>
      </c>
      <c r="P262" s="94">
        <v>147437000000</v>
      </c>
      <c r="Q262" s="94">
        <v>148358000000</v>
      </c>
      <c r="R262" s="94">
        <v>152578000000</v>
      </c>
      <c r="S262" s="94">
        <v>147018000000</v>
      </c>
      <c r="T262" s="94">
        <v>149069000000</v>
      </c>
      <c r="U262" s="94">
        <v>164369000000</v>
      </c>
      <c r="V262" s="94">
        <v>174296000000</v>
      </c>
      <c r="W262" s="94">
        <v>172137000000</v>
      </c>
      <c r="X262" s="94">
        <v>175697000000</v>
      </c>
      <c r="Y262" s="94">
        <v>184110000000</v>
      </c>
      <c r="Z262" s="94">
        <v>188143000000</v>
      </c>
      <c r="AA262" s="94">
        <v>177853000000</v>
      </c>
      <c r="AB262" s="94">
        <v>172371000000</v>
      </c>
      <c r="AC262" s="94">
        <v>172371000000</v>
      </c>
    </row>
    <row r="263" spans="1:29" x14ac:dyDescent="0.25">
      <c r="A263" s="94" t="s">
        <v>201</v>
      </c>
      <c r="M263" s="94">
        <v>28159</v>
      </c>
      <c r="N263" s="94">
        <v>30179</v>
      </c>
      <c r="O263" s="94">
        <v>30824</v>
      </c>
      <c r="P263" s="94">
        <v>32829</v>
      </c>
      <c r="Q263" s="94">
        <v>34960</v>
      </c>
      <c r="R263" s="94">
        <v>39865</v>
      </c>
      <c r="S263" s="94">
        <v>41372</v>
      </c>
      <c r="T263" s="94">
        <v>44494</v>
      </c>
      <c r="U263" s="94">
        <v>46787</v>
      </c>
      <c r="V263" s="94">
        <v>49732</v>
      </c>
      <c r="W263" s="94">
        <v>52522</v>
      </c>
      <c r="X263" s="94">
        <v>55910</v>
      </c>
      <c r="Y263" s="94">
        <v>57268</v>
      </c>
      <c r="Z263" s="94">
        <v>58881</v>
      </c>
      <c r="AA263" s="94">
        <v>62869</v>
      </c>
      <c r="AB263" s="94">
        <v>65015</v>
      </c>
      <c r="AC263" s="94">
        <v>65015</v>
      </c>
    </row>
    <row r="264" spans="1:29" x14ac:dyDescent="0.25">
      <c r="A264" s="94" t="s">
        <v>202</v>
      </c>
      <c r="M264" s="94">
        <v>0</v>
      </c>
      <c r="N264" s="94">
        <v>0</v>
      </c>
      <c r="O264" s="94">
        <v>0</v>
      </c>
      <c r="P264" s="94">
        <v>0</v>
      </c>
      <c r="Q264" s="94">
        <v>0</v>
      </c>
      <c r="R264" s="94">
        <v>0</v>
      </c>
      <c r="S264" s="94">
        <v>0</v>
      </c>
      <c r="T264" s="94">
        <v>0</v>
      </c>
      <c r="U264" s="94">
        <v>0</v>
      </c>
      <c r="V264" s="94">
        <v>0</v>
      </c>
      <c r="W264" s="94">
        <v>0</v>
      </c>
      <c r="X264" s="94">
        <v>0</v>
      </c>
      <c r="Y264" s="94">
        <v>0</v>
      </c>
      <c r="Z264" s="94">
        <v>0</v>
      </c>
      <c r="AA264" s="94">
        <v>0</v>
      </c>
      <c r="AB264" s="94">
        <v>0</v>
      </c>
      <c r="AC264" s="94">
        <v>0</v>
      </c>
    </row>
    <row r="265" spans="1:29" x14ac:dyDescent="0.25">
      <c r="A265" s="94" t="s">
        <v>203</v>
      </c>
      <c r="M265" s="94">
        <v>50</v>
      </c>
      <c r="N265" s="94">
        <v>61</v>
      </c>
      <c r="O265" s="94">
        <v>76</v>
      </c>
      <c r="P265" s="94">
        <v>110</v>
      </c>
      <c r="Q265" s="94">
        <v>145</v>
      </c>
      <c r="R265" s="94">
        <v>156</v>
      </c>
      <c r="S265" s="94">
        <v>183</v>
      </c>
      <c r="T265" s="94">
        <v>197</v>
      </c>
      <c r="U265" s="94">
        <v>199</v>
      </c>
      <c r="V265" s="94">
        <v>197</v>
      </c>
      <c r="W265" s="94">
        <v>198</v>
      </c>
      <c r="X265" s="94">
        <v>201</v>
      </c>
      <c r="Y265" s="94">
        <v>202</v>
      </c>
      <c r="Z265" s="94">
        <v>208</v>
      </c>
      <c r="AA265" s="94">
        <v>213</v>
      </c>
      <c r="AB265" s="94">
        <v>267</v>
      </c>
      <c r="AC265" s="94">
        <v>267</v>
      </c>
    </row>
    <row r="266" spans="1:29" x14ac:dyDescent="0.25">
      <c r="A266" s="94" t="s">
        <v>204</v>
      </c>
      <c r="M266" s="94">
        <v>15120</v>
      </c>
      <c r="N266" s="94">
        <v>16838</v>
      </c>
      <c r="O266" s="94">
        <v>17203</v>
      </c>
      <c r="P266" s="94">
        <v>19787</v>
      </c>
      <c r="Q266" s="94">
        <v>21716</v>
      </c>
      <c r="R266" s="94">
        <v>21036</v>
      </c>
      <c r="S266" s="94">
        <v>22834</v>
      </c>
      <c r="T266" s="94">
        <v>21948</v>
      </c>
      <c r="U266" s="94">
        <v>23115</v>
      </c>
      <c r="V266" s="94">
        <v>23111</v>
      </c>
      <c r="W266" s="94">
        <v>22556</v>
      </c>
      <c r="X266" s="94">
        <v>21825</v>
      </c>
      <c r="Y266" s="94">
        <v>22494</v>
      </c>
      <c r="Z266" s="94">
        <v>23171</v>
      </c>
      <c r="AA266" s="94">
        <v>25555</v>
      </c>
      <c r="AB266" s="94">
        <v>25341</v>
      </c>
      <c r="AC266" s="94">
        <v>25341</v>
      </c>
    </row>
    <row r="267" spans="1:29" x14ac:dyDescent="0.25">
      <c r="A267" s="94" t="s">
        <v>205</v>
      </c>
      <c r="M267" s="94">
        <v>77128</v>
      </c>
      <c r="N267" s="94">
        <v>82507</v>
      </c>
      <c r="O267" s="94">
        <v>94095</v>
      </c>
      <c r="P267" s="94">
        <v>101143</v>
      </c>
      <c r="Q267" s="94">
        <v>107746</v>
      </c>
      <c r="R267" s="94">
        <v>115148</v>
      </c>
      <c r="S267" s="94">
        <v>120903</v>
      </c>
      <c r="T267" s="94">
        <v>125859</v>
      </c>
      <c r="U267" s="94">
        <v>132233</v>
      </c>
      <c r="V267" s="94">
        <v>138673</v>
      </c>
      <c r="W267" s="94">
        <v>143556</v>
      </c>
      <c r="X267" s="94">
        <v>150053</v>
      </c>
      <c r="Y267" s="94">
        <v>154822</v>
      </c>
      <c r="Z267" s="94">
        <v>159971</v>
      </c>
      <c r="AA267" s="94">
        <v>169169</v>
      </c>
      <c r="AB267" s="94">
        <v>173656</v>
      </c>
      <c r="AC267" s="94">
        <v>173656</v>
      </c>
    </row>
    <row r="268" spans="1:29" x14ac:dyDescent="0.25">
      <c r="A268" s="94" t="s">
        <v>206</v>
      </c>
      <c r="M268" s="94">
        <v>55300000000</v>
      </c>
      <c r="N268" s="94">
        <v>59719000000</v>
      </c>
      <c r="O268" s="94">
        <v>60528000000</v>
      </c>
      <c r="P268" s="94">
        <v>64891000000</v>
      </c>
      <c r="Q268" s="94">
        <v>69252000000</v>
      </c>
      <c r="R268" s="94">
        <v>73646000000</v>
      </c>
      <c r="S268" s="94">
        <v>76747000000</v>
      </c>
      <c r="T268" s="94">
        <v>78748000000</v>
      </c>
      <c r="U268" s="94">
        <v>81636000000</v>
      </c>
      <c r="V268" s="94">
        <v>84749000000</v>
      </c>
      <c r="W268" s="94">
        <v>87606000000</v>
      </c>
      <c r="X268" s="94">
        <v>91697000000</v>
      </c>
      <c r="Y268" s="94">
        <v>94631000000</v>
      </c>
      <c r="Z268" s="94">
        <v>97599000000</v>
      </c>
      <c r="AA268" s="94">
        <v>104218000000</v>
      </c>
      <c r="AB268" s="94">
        <v>106223000000</v>
      </c>
      <c r="AC268" s="94">
        <v>106223000000</v>
      </c>
    </row>
    <row r="269" spans="1:29" x14ac:dyDescent="0.25">
      <c r="A269" s="94" t="s">
        <v>207</v>
      </c>
      <c r="M269" s="94">
        <v>0</v>
      </c>
      <c r="N269" s="94">
        <v>0</v>
      </c>
      <c r="O269" s="94">
        <v>0</v>
      </c>
      <c r="P269" s="94">
        <v>0</v>
      </c>
      <c r="Q269" s="94">
        <v>0</v>
      </c>
      <c r="R269" s="94">
        <v>0</v>
      </c>
      <c r="S269" s="94">
        <v>0</v>
      </c>
      <c r="T269" s="94">
        <v>0</v>
      </c>
      <c r="U269" s="94">
        <v>0</v>
      </c>
      <c r="V269" s="94">
        <v>0</v>
      </c>
      <c r="W269" s="94">
        <v>0</v>
      </c>
      <c r="X269" s="94">
        <v>0</v>
      </c>
      <c r="Y269" s="94">
        <v>0</v>
      </c>
      <c r="Z269" s="94">
        <v>0</v>
      </c>
      <c r="AA269" s="94">
        <v>0</v>
      </c>
      <c r="AB269" s="94">
        <v>0</v>
      </c>
      <c r="AC269" s="94">
        <v>0</v>
      </c>
    </row>
    <row r="270" spans="1:29" x14ac:dyDescent="0.25">
      <c r="A270" s="94" t="s">
        <v>208</v>
      </c>
      <c r="M270" s="94">
        <v>12673000000</v>
      </c>
      <c r="N270" s="94">
        <v>13859000000</v>
      </c>
      <c r="O270" s="94">
        <v>14474000000</v>
      </c>
      <c r="P270" s="94">
        <v>12112000000</v>
      </c>
      <c r="Q270" s="94">
        <v>12488000000</v>
      </c>
      <c r="R270" s="94">
        <v>13078000000</v>
      </c>
      <c r="S270" s="94">
        <v>12367000000</v>
      </c>
      <c r="T270" s="94">
        <v>12961000000</v>
      </c>
      <c r="U270" s="94">
        <v>14656000000</v>
      </c>
      <c r="V270" s="94">
        <v>20703000000</v>
      </c>
      <c r="W270" s="94">
        <v>25294000000</v>
      </c>
      <c r="X270" s="94">
        <v>25532000000</v>
      </c>
      <c r="Y270" s="94">
        <v>26101000000</v>
      </c>
      <c r="Z270" s="94">
        <v>29549000000</v>
      </c>
      <c r="AA270" s="94">
        <v>30544000000</v>
      </c>
      <c r="AB270" s="94">
        <v>30665000000</v>
      </c>
      <c r="AC270" s="94">
        <v>30665000000</v>
      </c>
    </row>
    <row r="271" spans="1:29" x14ac:dyDescent="0.25">
      <c r="A271" s="94" t="s">
        <v>209</v>
      </c>
      <c r="M271" s="94">
        <v>0</v>
      </c>
      <c r="N271" s="94">
        <v>0</v>
      </c>
      <c r="O271" s="94">
        <v>0</v>
      </c>
      <c r="P271" s="94">
        <v>0</v>
      </c>
      <c r="Q271" s="94">
        <v>0</v>
      </c>
      <c r="R271" s="94">
        <v>0</v>
      </c>
      <c r="S271" s="94">
        <v>0</v>
      </c>
      <c r="T271" s="94">
        <v>0</v>
      </c>
      <c r="U271" s="94">
        <v>0</v>
      </c>
      <c r="V271" s="94">
        <v>0</v>
      </c>
      <c r="W271" s="94">
        <v>0</v>
      </c>
      <c r="X271" s="94">
        <v>0</v>
      </c>
      <c r="Y271" s="94">
        <v>0</v>
      </c>
      <c r="Z271" s="94">
        <v>0</v>
      </c>
      <c r="AA271" s="94">
        <v>0</v>
      </c>
      <c r="AB271" s="94">
        <v>0</v>
      </c>
      <c r="AC271" s="94">
        <v>0</v>
      </c>
    </row>
    <row r="272" spans="1:29" x14ac:dyDescent="0.25">
      <c r="A272" s="94" t="s">
        <v>210</v>
      </c>
      <c r="M272" s="94">
        <v>2448000000</v>
      </c>
      <c r="N272" s="94">
        <v>2220000000</v>
      </c>
      <c r="O272" s="94">
        <v>2063000000</v>
      </c>
      <c r="P272" s="94">
        <v>1902000000</v>
      </c>
      <c r="Q272" s="94">
        <v>1747000000</v>
      </c>
      <c r="R272" s="94">
        <v>1979000000</v>
      </c>
      <c r="S272" s="94">
        <v>1840000000</v>
      </c>
      <c r="T272" s="94">
        <v>1697000000</v>
      </c>
      <c r="U272" s="94">
        <v>1520000000</v>
      </c>
      <c r="V272" s="94">
        <v>1445000000</v>
      </c>
      <c r="W272" s="94">
        <v>1823000000</v>
      </c>
      <c r="X272" s="94">
        <v>1626000000</v>
      </c>
      <c r="Y272" s="94">
        <v>1549000000</v>
      </c>
      <c r="Z272" s="94">
        <v>1417000000</v>
      </c>
      <c r="AA272" s="94">
        <v>1313000000</v>
      </c>
      <c r="AB272" s="94">
        <v>1377000000</v>
      </c>
      <c r="AC272" s="94">
        <v>1377000000</v>
      </c>
    </row>
    <row r="273" spans="1:29" x14ac:dyDescent="0.25">
      <c r="A273" s="94" t="s">
        <v>211</v>
      </c>
      <c r="M273" s="94">
        <v>17895000000</v>
      </c>
      <c r="N273" s="94">
        <v>17888000000</v>
      </c>
      <c r="O273" s="94">
        <v>17943000000</v>
      </c>
      <c r="P273" s="94">
        <v>18000000000</v>
      </c>
      <c r="Q273" s="94">
        <v>18069000000</v>
      </c>
      <c r="R273" s="94">
        <v>20624000000</v>
      </c>
      <c r="S273" s="94">
        <v>20734000000</v>
      </c>
      <c r="T273" s="94">
        <v>20824000000</v>
      </c>
      <c r="U273" s="94">
        <v>20870000000</v>
      </c>
      <c r="V273" s="94">
        <v>21175000000</v>
      </c>
      <c r="W273" s="94">
        <v>22341000000</v>
      </c>
      <c r="X273" s="94">
        <v>22406000000</v>
      </c>
      <c r="Y273" s="94">
        <v>22623000000</v>
      </c>
      <c r="Z273" s="94">
        <v>22956000000</v>
      </c>
      <c r="AA273" s="94">
        <v>23010000000</v>
      </c>
      <c r="AB273" s="94">
        <v>23949000000</v>
      </c>
      <c r="AC273" s="94">
        <v>23949000000</v>
      </c>
    </row>
    <row r="274" spans="1:29" x14ac:dyDescent="0.25">
      <c r="A274" s="94" t="s">
        <v>212</v>
      </c>
      <c r="M274" s="94">
        <v>20343000000</v>
      </c>
      <c r="N274" s="94">
        <v>20108000000</v>
      </c>
      <c r="O274" s="94">
        <v>20006000000</v>
      </c>
      <c r="P274" s="94">
        <v>19902000000</v>
      </c>
      <c r="Q274" s="94">
        <v>19816000000</v>
      </c>
      <c r="R274" s="94">
        <v>22603000000</v>
      </c>
      <c r="S274" s="94">
        <v>22574000000</v>
      </c>
      <c r="T274" s="94">
        <v>22521000000</v>
      </c>
      <c r="U274" s="94">
        <v>22390000000</v>
      </c>
      <c r="V274" s="94">
        <v>22620000000</v>
      </c>
      <c r="W274" s="94">
        <v>24164000000</v>
      </c>
      <c r="X274" s="94">
        <v>24032000000</v>
      </c>
      <c r="Y274" s="94">
        <v>24172000000</v>
      </c>
      <c r="Z274" s="94">
        <v>24373000000</v>
      </c>
      <c r="AA274" s="94">
        <v>24323000000</v>
      </c>
      <c r="AB274" s="94">
        <v>25326000000</v>
      </c>
      <c r="AC274" s="94">
        <v>25326000000</v>
      </c>
    </row>
    <row r="275" spans="1:29" x14ac:dyDescent="0.25">
      <c r="A275" s="94" t="s">
        <v>213</v>
      </c>
      <c r="M275" s="94">
        <v>682000000</v>
      </c>
      <c r="N275" s="94">
        <v>737000000</v>
      </c>
      <c r="O275" s="94">
        <v>750000000</v>
      </c>
      <c r="P275" s="94">
        <v>585000000</v>
      </c>
      <c r="Q275" s="94">
        <v>564000000</v>
      </c>
      <c r="R275" s="94">
        <v>721000000</v>
      </c>
      <c r="S275" s="94">
        <v>730000000</v>
      </c>
      <c r="T275" s="94">
        <v>895000000</v>
      </c>
      <c r="U275" s="94">
        <v>972000000</v>
      </c>
      <c r="V275" s="94">
        <v>1084000000</v>
      </c>
      <c r="W275" s="94">
        <v>1129000000</v>
      </c>
      <c r="X275" s="94">
        <v>1153000000</v>
      </c>
      <c r="Y275" s="94">
        <v>1195000000</v>
      </c>
      <c r="Z275" s="94">
        <v>1284000000</v>
      </c>
      <c r="AA275" s="94">
        <v>1388000000</v>
      </c>
      <c r="AB275" s="94">
        <v>1490000000</v>
      </c>
      <c r="AC275" s="94">
        <v>1490000000</v>
      </c>
    </row>
    <row r="276" spans="1:29" x14ac:dyDescent="0.25">
      <c r="A276" s="94" t="s">
        <v>214</v>
      </c>
      <c r="M276" s="94">
        <v>0</v>
      </c>
      <c r="N276" s="94">
        <v>0</v>
      </c>
      <c r="O276" s="94">
        <v>0</v>
      </c>
      <c r="P276" s="94">
        <v>0</v>
      </c>
      <c r="Q276" s="94">
        <v>0</v>
      </c>
      <c r="R276" s="94">
        <v>0</v>
      </c>
      <c r="S276" s="94">
        <v>0</v>
      </c>
      <c r="T276" s="94">
        <v>0</v>
      </c>
      <c r="U276" s="94">
        <v>0</v>
      </c>
      <c r="V276" s="94">
        <v>0</v>
      </c>
      <c r="W276" s="94">
        <v>0</v>
      </c>
      <c r="X276" s="94">
        <v>0</v>
      </c>
      <c r="Y276" s="94">
        <v>0</v>
      </c>
      <c r="Z276" s="94">
        <v>0</v>
      </c>
      <c r="AA276" s="94">
        <v>0</v>
      </c>
      <c r="AB276" s="94">
        <v>0</v>
      </c>
      <c r="AC276" s="94">
        <v>0</v>
      </c>
    </row>
    <row r="277" spans="1:29" x14ac:dyDescent="0.25">
      <c r="A277" s="94" t="s">
        <v>215</v>
      </c>
      <c r="M277" s="94">
        <v>0</v>
      </c>
      <c r="N277" s="94">
        <v>0</v>
      </c>
      <c r="O277" s="94">
        <v>0</v>
      </c>
      <c r="P277" s="94">
        <v>0</v>
      </c>
      <c r="Q277" s="94">
        <v>0</v>
      </c>
      <c r="R277" s="94">
        <v>0</v>
      </c>
      <c r="S277" s="94">
        <v>0</v>
      </c>
      <c r="T277" s="94">
        <v>0</v>
      </c>
      <c r="U277" s="94">
        <v>0</v>
      </c>
      <c r="V277" s="94">
        <v>0</v>
      </c>
      <c r="W277" s="94">
        <v>0</v>
      </c>
      <c r="X277" s="94">
        <v>0</v>
      </c>
      <c r="Y277" s="94">
        <v>0</v>
      </c>
      <c r="Z277" s="94">
        <v>0</v>
      </c>
      <c r="AA277" s="94">
        <v>0</v>
      </c>
      <c r="AB277" s="94">
        <v>0</v>
      </c>
      <c r="AC277" s="94">
        <v>0</v>
      </c>
    </row>
    <row r="278" spans="1:29" x14ac:dyDescent="0.25">
      <c r="A278" s="94" t="s">
        <v>216</v>
      </c>
      <c r="M278" s="94">
        <v>2838000000</v>
      </c>
      <c r="N278" s="94">
        <v>2693000000</v>
      </c>
      <c r="O278" s="94">
        <v>11384000000</v>
      </c>
      <c r="P278" s="94">
        <v>12174000000</v>
      </c>
      <c r="Q278" s="94">
        <v>12566000000</v>
      </c>
      <c r="R278" s="94">
        <v>13283000000</v>
      </c>
      <c r="S278" s="94">
        <v>13967000000</v>
      </c>
      <c r="T278" s="94">
        <v>14298000000</v>
      </c>
      <c r="U278" s="94">
        <v>15220000000</v>
      </c>
      <c r="V278" s="94">
        <v>16164000000</v>
      </c>
      <c r="W278" s="94">
        <v>16765000000</v>
      </c>
      <c r="X278" s="94">
        <v>17276000000</v>
      </c>
      <c r="Y278" s="94">
        <v>17194000000</v>
      </c>
      <c r="Z278" s="94">
        <v>18320000000</v>
      </c>
      <c r="AA278" s="94">
        <v>18770000000</v>
      </c>
      <c r="AB278" s="94">
        <v>19110000000</v>
      </c>
      <c r="AC278" s="94">
        <v>19110000000</v>
      </c>
    </row>
    <row r="279" spans="1:29" x14ac:dyDescent="0.25">
      <c r="A279" s="94" t="s">
        <v>217</v>
      </c>
      <c r="M279" s="94">
        <v>91836000000</v>
      </c>
      <c r="N279" s="94">
        <v>97116000000</v>
      </c>
      <c r="O279" s="94">
        <v>107142000000</v>
      </c>
      <c r="P279" s="94">
        <v>109664000000</v>
      </c>
      <c r="Q279" s="94">
        <v>114686000000</v>
      </c>
      <c r="R279" s="94">
        <v>123331000000</v>
      </c>
      <c r="S279" s="94">
        <v>126385000000</v>
      </c>
      <c r="T279" s="94">
        <v>129423000000</v>
      </c>
      <c r="U279" s="94">
        <v>134874000000</v>
      </c>
      <c r="V279" s="94">
        <v>145320000000</v>
      </c>
      <c r="W279" s="94">
        <v>154958000000</v>
      </c>
      <c r="X279" s="94">
        <v>159690000000</v>
      </c>
      <c r="Y279" s="94">
        <v>163293000000</v>
      </c>
      <c r="Z279" s="94">
        <v>171125000000</v>
      </c>
      <c r="AA279" s="94">
        <v>179243000000</v>
      </c>
      <c r="AB279" s="94">
        <v>182814000000</v>
      </c>
      <c r="AC279" s="94">
        <v>182814000000</v>
      </c>
    </row>
    <row r="280" spans="1:29" x14ac:dyDescent="0.25">
      <c r="A280" s="94" t="s">
        <v>218</v>
      </c>
      <c r="M280" s="94">
        <v>221538000000</v>
      </c>
      <c r="N280" s="94">
        <v>232792000000</v>
      </c>
      <c r="O280" s="94">
        <v>245349000000</v>
      </c>
      <c r="P280" s="94">
        <v>257101000000</v>
      </c>
      <c r="Q280" s="94">
        <v>263044000000</v>
      </c>
      <c r="R280" s="94">
        <v>275909000000</v>
      </c>
      <c r="S280" s="94">
        <v>273403000000</v>
      </c>
      <c r="T280" s="94">
        <v>278492000000</v>
      </c>
      <c r="U280" s="94">
        <v>299243000000</v>
      </c>
      <c r="V280" s="94">
        <v>319616000000</v>
      </c>
      <c r="W280" s="94">
        <v>327095000000</v>
      </c>
      <c r="X280" s="94">
        <v>335387000000</v>
      </c>
      <c r="Y280" s="94">
        <v>347403000000</v>
      </c>
      <c r="Z280" s="94">
        <v>359268000000</v>
      </c>
      <c r="AA280" s="94">
        <v>357096000000</v>
      </c>
      <c r="AB280" s="94">
        <v>355185000000</v>
      </c>
      <c r="AC280" s="94">
        <v>355185000000</v>
      </c>
    </row>
    <row r="281" spans="1:29" x14ac:dyDescent="0.25">
      <c r="A281" s="94" t="s">
        <v>219</v>
      </c>
      <c r="M281" s="94">
        <v>3789000000</v>
      </c>
      <c r="N281" s="94">
        <v>4378000000</v>
      </c>
      <c r="O281" s="94">
        <v>3710000000</v>
      </c>
      <c r="P281" s="94">
        <v>3925000000</v>
      </c>
      <c r="Q281" s="94">
        <v>4142000000</v>
      </c>
      <c r="R281" s="94">
        <v>5561000000</v>
      </c>
      <c r="S281" s="94">
        <v>4099000000</v>
      </c>
      <c r="T281" s="94">
        <v>4064000000</v>
      </c>
      <c r="U281" s="94">
        <v>4391000000</v>
      </c>
      <c r="V281" s="94">
        <v>5589000000</v>
      </c>
      <c r="W281" s="94">
        <v>4801000000</v>
      </c>
      <c r="X281" s="94">
        <v>4708000000</v>
      </c>
      <c r="Y281" s="94">
        <v>4616000000</v>
      </c>
      <c r="Z281" s="94">
        <v>6037000000</v>
      </c>
      <c r="AA281" s="94">
        <v>3436000000</v>
      </c>
      <c r="AB281" s="94">
        <v>4409000000</v>
      </c>
      <c r="AC281" s="94">
        <v>4409000000</v>
      </c>
    </row>
    <row r="282" spans="1:29" x14ac:dyDescent="0.25">
      <c r="A282" s="94" t="s">
        <v>220</v>
      </c>
      <c r="M282" s="94">
        <v>25760000000</v>
      </c>
      <c r="N282" s="94">
        <v>28389000000</v>
      </c>
      <c r="O282" s="94">
        <v>28772000000</v>
      </c>
      <c r="P282" s="94">
        <v>30822000000</v>
      </c>
      <c r="Q282" s="94">
        <v>33272000000</v>
      </c>
      <c r="R282" s="94">
        <v>37478000000</v>
      </c>
      <c r="S282" s="94">
        <v>33239000000</v>
      </c>
      <c r="T282" s="94">
        <v>36558000000</v>
      </c>
      <c r="U282" s="94">
        <v>40408000000</v>
      </c>
      <c r="V282" s="94">
        <v>47217000000</v>
      </c>
      <c r="W282" s="94">
        <v>46069000000</v>
      </c>
      <c r="X282" s="94">
        <v>46507000000</v>
      </c>
      <c r="Y282" s="94">
        <v>50028000000</v>
      </c>
      <c r="Z282" s="94">
        <v>54121000000</v>
      </c>
      <c r="AA282" s="94">
        <v>50970000000</v>
      </c>
      <c r="AB282" s="94">
        <v>51717000000</v>
      </c>
      <c r="AC282" s="94">
        <v>51717000000</v>
      </c>
    </row>
    <row r="283" spans="1:29" x14ac:dyDescent="0.25">
      <c r="A283" s="94" t="s">
        <v>221</v>
      </c>
      <c r="M283" s="94">
        <v>0</v>
      </c>
      <c r="N283" s="94">
        <v>0</v>
      </c>
      <c r="O283" s="94">
        <v>0</v>
      </c>
      <c r="P283" s="94">
        <v>0</v>
      </c>
      <c r="Q283" s="94">
        <v>0</v>
      </c>
      <c r="R283" s="94">
        <v>0</v>
      </c>
      <c r="S283" s="94">
        <v>0</v>
      </c>
      <c r="T283" s="94">
        <v>0</v>
      </c>
      <c r="U283" s="94">
        <v>0</v>
      </c>
      <c r="V283" s="94">
        <v>0</v>
      </c>
      <c r="W283" s="94">
        <v>0</v>
      </c>
      <c r="X283" s="94">
        <v>0</v>
      </c>
      <c r="Y283" s="94">
        <v>0</v>
      </c>
      <c r="Z283" s="94">
        <v>0</v>
      </c>
      <c r="AA283" s="94">
        <v>0</v>
      </c>
      <c r="AB283" s="94">
        <v>0</v>
      </c>
      <c r="AC283" s="94">
        <v>0</v>
      </c>
    </row>
    <row r="284" spans="1:29" x14ac:dyDescent="0.25">
      <c r="A284" s="94" t="s">
        <v>222</v>
      </c>
      <c r="M284" s="94">
        <v>29549000000</v>
      </c>
      <c r="N284" s="94">
        <v>32767000000</v>
      </c>
      <c r="O284" s="94">
        <v>32482000000</v>
      </c>
      <c r="P284" s="94">
        <v>34747000000</v>
      </c>
      <c r="Q284" s="94">
        <v>37414000000</v>
      </c>
      <c r="R284" s="94">
        <v>43039000000</v>
      </c>
      <c r="S284" s="94">
        <v>37338000000</v>
      </c>
      <c r="T284" s="94">
        <v>40622000000</v>
      </c>
      <c r="U284" s="94">
        <v>44799000000</v>
      </c>
      <c r="V284" s="94">
        <v>52806000000</v>
      </c>
      <c r="W284" s="94">
        <v>50870000000</v>
      </c>
      <c r="X284" s="94">
        <v>51215000000</v>
      </c>
      <c r="Y284" s="94">
        <v>54644000000</v>
      </c>
      <c r="Z284" s="94">
        <v>60158000000</v>
      </c>
      <c r="AA284" s="94">
        <v>54406000000</v>
      </c>
      <c r="AB284" s="94">
        <v>56126000000</v>
      </c>
      <c r="AC284" s="94">
        <v>56126000000</v>
      </c>
    </row>
    <row r="285" spans="1:29" x14ac:dyDescent="0.25">
      <c r="A285" s="94" t="s">
        <v>223</v>
      </c>
      <c r="M285" s="94">
        <v>0</v>
      </c>
      <c r="N285" s="94">
        <v>0</v>
      </c>
      <c r="O285" s="94">
        <v>0</v>
      </c>
      <c r="P285" s="94">
        <v>0</v>
      </c>
      <c r="Q285" s="94">
        <v>0</v>
      </c>
      <c r="R285" s="94">
        <v>0</v>
      </c>
      <c r="S285" s="94">
        <v>0</v>
      </c>
      <c r="T285" s="94">
        <v>0</v>
      </c>
      <c r="U285" s="94">
        <v>0</v>
      </c>
      <c r="V285" s="94">
        <v>0</v>
      </c>
      <c r="W285" s="94">
        <v>0</v>
      </c>
      <c r="X285" s="94">
        <v>0</v>
      </c>
      <c r="Y285" s="94">
        <v>0</v>
      </c>
      <c r="Z285" s="94">
        <v>0</v>
      </c>
      <c r="AA285" s="94">
        <v>0</v>
      </c>
      <c r="AB285" s="94">
        <v>0</v>
      </c>
      <c r="AC285" s="94">
        <v>0</v>
      </c>
    </row>
    <row r="286" spans="1:29" x14ac:dyDescent="0.25">
      <c r="A286" s="94" t="s">
        <v>224</v>
      </c>
      <c r="M286" s="94">
        <v>0</v>
      </c>
      <c r="N286" s="94">
        <v>0</v>
      </c>
      <c r="O286" s="94">
        <v>0</v>
      </c>
      <c r="P286" s="94">
        <v>0</v>
      </c>
      <c r="Q286" s="94">
        <v>0</v>
      </c>
      <c r="R286" s="94">
        <v>0</v>
      </c>
      <c r="S286" s="94">
        <v>0</v>
      </c>
      <c r="T286" s="94">
        <v>0</v>
      </c>
      <c r="U286" s="94">
        <v>0</v>
      </c>
      <c r="V286" s="94">
        <v>0</v>
      </c>
      <c r="W286" s="94">
        <v>0</v>
      </c>
      <c r="X286" s="94">
        <v>0</v>
      </c>
      <c r="Y286" s="94">
        <v>0</v>
      </c>
      <c r="Z286" s="94">
        <v>0</v>
      </c>
      <c r="AA286" s="94">
        <v>0</v>
      </c>
      <c r="AB286" s="94">
        <v>0</v>
      </c>
      <c r="AC286" s="94">
        <v>0</v>
      </c>
    </row>
    <row r="287" spans="1:29" x14ac:dyDescent="0.25">
      <c r="A287" s="94" t="s">
        <v>225</v>
      </c>
      <c r="M287" s="94">
        <v>1752000000</v>
      </c>
      <c r="N287" s="94">
        <v>1784000000</v>
      </c>
      <c r="O287" s="94">
        <v>1667000000</v>
      </c>
      <c r="P287" s="94">
        <v>1717000000</v>
      </c>
      <c r="Q287" s="94">
        <v>1679000000</v>
      </c>
      <c r="R287" s="94">
        <v>1908000000</v>
      </c>
      <c r="S287" s="94">
        <v>1938000000</v>
      </c>
      <c r="T287" s="94">
        <v>2061000000</v>
      </c>
      <c r="U287" s="94">
        <v>2302000000</v>
      </c>
      <c r="V287" s="94">
        <v>2543000000</v>
      </c>
      <c r="W287" s="94">
        <v>2690000000</v>
      </c>
      <c r="X287" s="94">
        <v>2715000000</v>
      </c>
      <c r="Y287" s="94">
        <v>2968000000</v>
      </c>
      <c r="Z287" s="94">
        <v>3288000000</v>
      </c>
      <c r="AA287" s="94">
        <v>3198000000</v>
      </c>
      <c r="AB287" s="94">
        <v>3272000000</v>
      </c>
      <c r="AC287" s="94">
        <v>3272000000</v>
      </c>
    </row>
    <row r="288" spans="1:29" x14ac:dyDescent="0.25">
      <c r="A288" s="94" t="s">
        <v>226</v>
      </c>
      <c r="M288" s="94">
        <v>0</v>
      </c>
      <c r="N288" s="94">
        <v>69000000</v>
      </c>
      <c r="O288" s="94">
        <v>761000000</v>
      </c>
      <c r="P288" s="94">
        <v>536000000</v>
      </c>
      <c r="Q288" s="94">
        <v>131000000</v>
      </c>
      <c r="R288" s="94">
        <v>274000000</v>
      </c>
      <c r="S288" s="94">
        <v>913000000</v>
      </c>
      <c r="T288" s="94">
        <v>975000000</v>
      </c>
      <c r="U288" s="94">
        <v>1099000000</v>
      </c>
      <c r="V288" s="94">
        <v>1485000000</v>
      </c>
      <c r="W288" s="94">
        <v>1893000000</v>
      </c>
      <c r="X288" s="94">
        <v>1811000000</v>
      </c>
      <c r="Y288" s="94">
        <v>4170000000</v>
      </c>
      <c r="Z288" s="94">
        <v>808000000</v>
      </c>
      <c r="AA288" s="94">
        <v>4344000000</v>
      </c>
      <c r="AB288" s="94">
        <v>1956000000</v>
      </c>
      <c r="AC288" s="94">
        <v>1956000000</v>
      </c>
    </row>
    <row r="289" spans="1:29" x14ac:dyDescent="0.25">
      <c r="A289" s="94" t="s">
        <v>227</v>
      </c>
      <c r="M289" s="94">
        <v>0</v>
      </c>
      <c r="N289" s="94">
        <v>0</v>
      </c>
      <c r="O289" s="94">
        <v>0</v>
      </c>
      <c r="P289" s="94">
        <v>0</v>
      </c>
      <c r="Q289" s="94">
        <v>0</v>
      </c>
      <c r="R289" s="94">
        <v>0</v>
      </c>
      <c r="S289" s="94">
        <v>0</v>
      </c>
      <c r="T289" s="94">
        <v>0</v>
      </c>
      <c r="U289" s="94">
        <v>0</v>
      </c>
      <c r="V289" s="94">
        <v>0</v>
      </c>
      <c r="W289" s="94">
        <v>0</v>
      </c>
      <c r="X289" s="94">
        <v>0</v>
      </c>
      <c r="Y289" s="94">
        <v>0</v>
      </c>
      <c r="Z289" s="94">
        <v>0</v>
      </c>
      <c r="AA289" s="94">
        <v>0</v>
      </c>
      <c r="AB289" s="94">
        <v>0</v>
      </c>
      <c r="AC289" s="94">
        <v>0</v>
      </c>
    </row>
    <row r="290" spans="1:29" x14ac:dyDescent="0.25">
      <c r="A290" s="94" t="s">
        <v>228</v>
      </c>
      <c r="M290" s="94">
        <v>0</v>
      </c>
      <c r="N290" s="94">
        <v>0</v>
      </c>
      <c r="O290" s="94">
        <v>0</v>
      </c>
      <c r="P290" s="94">
        <v>0</v>
      </c>
      <c r="Q290" s="94">
        <v>0</v>
      </c>
      <c r="R290" s="94">
        <v>0</v>
      </c>
      <c r="S290" s="94">
        <v>0</v>
      </c>
      <c r="T290" s="94">
        <v>0</v>
      </c>
      <c r="U290" s="94">
        <v>0</v>
      </c>
      <c r="V290" s="94">
        <v>0</v>
      </c>
      <c r="W290" s="94">
        <v>0</v>
      </c>
      <c r="X290" s="94">
        <v>0</v>
      </c>
      <c r="Y290" s="94">
        <v>0</v>
      </c>
      <c r="Z290" s="94">
        <v>0</v>
      </c>
      <c r="AA290" s="94">
        <v>0</v>
      </c>
      <c r="AB290" s="94">
        <v>0</v>
      </c>
      <c r="AC290" s="94">
        <v>0</v>
      </c>
    </row>
    <row r="291" spans="1:29" x14ac:dyDescent="0.25">
      <c r="A291" s="94" t="s">
        <v>229</v>
      </c>
      <c r="M291" s="94">
        <v>0</v>
      </c>
      <c r="N291" s="94">
        <v>0</v>
      </c>
      <c r="O291" s="94">
        <v>0</v>
      </c>
      <c r="P291" s="94">
        <v>0</v>
      </c>
      <c r="Q291" s="94">
        <v>0</v>
      </c>
      <c r="R291" s="94">
        <v>0</v>
      </c>
      <c r="S291" s="94">
        <v>0</v>
      </c>
      <c r="T291" s="94">
        <v>0</v>
      </c>
      <c r="U291" s="94">
        <v>0</v>
      </c>
      <c r="V291" s="94">
        <v>0</v>
      </c>
      <c r="W291" s="94">
        <v>0</v>
      </c>
      <c r="X291" s="94">
        <v>0</v>
      </c>
      <c r="Y291" s="94">
        <v>0</v>
      </c>
      <c r="Z291" s="94">
        <v>0</v>
      </c>
      <c r="AA291" s="94">
        <v>0</v>
      </c>
      <c r="AB291" s="94">
        <v>0</v>
      </c>
      <c r="AC291" s="94">
        <v>0</v>
      </c>
    </row>
    <row r="292" spans="1:29" x14ac:dyDescent="0.25">
      <c r="A292" s="94" t="s">
        <v>230</v>
      </c>
      <c r="M292" s="94">
        <v>0</v>
      </c>
      <c r="N292" s="94">
        <v>0</v>
      </c>
      <c r="O292" s="94">
        <v>0</v>
      </c>
      <c r="P292" s="94">
        <v>0</v>
      </c>
      <c r="Q292" s="94">
        <v>0</v>
      </c>
      <c r="R292" s="94">
        <v>1199000000</v>
      </c>
      <c r="S292" s="94">
        <v>1312000000</v>
      </c>
      <c r="T292" s="94">
        <v>1416000000</v>
      </c>
      <c r="U292" s="94">
        <v>1535000000</v>
      </c>
      <c r="V292" s="94">
        <v>1694000000</v>
      </c>
      <c r="W292" s="94">
        <v>1888000000</v>
      </c>
      <c r="X292" s="94">
        <v>2037000000</v>
      </c>
      <c r="Y292" s="94">
        <v>2101000000</v>
      </c>
      <c r="Z292" s="94">
        <v>2189000000</v>
      </c>
      <c r="AA292" s="94">
        <v>2267000000</v>
      </c>
      <c r="AB292" s="94">
        <v>2297000000</v>
      </c>
      <c r="AC292" s="94">
        <v>2297000000</v>
      </c>
    </row>
    <row r="293" spans="1:29" x14ac:dyDescent="0.25">
      <c r="A293" s="94" t="s">
        <v>231</v>
      </c>
      <c r="M293" s="94">
        <v>0</v>
      </c>
      <c r="N293" s="94">
        <v>0</v>
      </c>
      <c r="O293" s="94">
        <v>0</v>
      </c>
      <c r="P293" s="94">
        <v>0</v>
      </c>
      <c r="Q293" s="94">
        <v>0</v>
      </c>
      <c r="R293" s="94">
        <v>0</v>
      </c>
      <c r="S293" s="94">
        <v>0</v>
      </c>
      <c r="T293" s="94">
        <v>0</v>
      </c>
      <c r="U293" s="94">
        <v>0</v>
      </c>
      <c r="V293" s="94">
        <v>0</v>
      </c>
      <c r="W293" s="94">
        <v>0</v>
      </c>
      <c r="X293" s="94">
        <v>0</v>
      </c>
      <c r="Y293" s="94">
        <v>0</v>
      </c>
      <c r="Z293" s="94">
        <v>0</v>
      </c>
      <c r="AA293" s="94">
        <v>0</v>
      </c>
      <c r="AB293" s="94">
        <v>0</v>
      </c>
      <c r="AC293" s="94">
        <v>0</v>
      </c>
    </row>
    <row r="294" spans="1:29" x14ac:dyDescent="0.25">
      <c r="A294" s="94" t="s">
        <v>232</v>
      </c>
      <c r="M294" s="94">
        <v>31301000000</v>
      </c>
      <c r="N294" s="94">
        <v>34620000000</v>
      </c>
      <c r="O294" s="94">
        <v>34910000000</v>
      </c>
      <c r="P294" s="94">
        <v>37000000000</v>
      </c>
      <c r="Q294" s="94">
        <v>39224000000</v>
      </c>
      <c r="R294" s="94">
        <v>45221000000</v>
      </c>
      <c r="S294" s="94">
        <v>40189000000</v>
      </c>
      <c r="T294" s="94">
        <v>43658000000</v>
      </c>
      <c r="U294" s="94">
        <v>48200000000</v>
      </c>
      <c r="V294" s="94">
        <v>56834000000</v>
      </c>
      <c r="W294" s="94">
        <v>55453000000</v>
      </c>
      <c r="X294" s="94">
        <v>55741000000</v>
      </c>
      <c r="Y294" s="94">
        <v>61782000000</v>
      </c>
      <c r="Z294" s="94">
        <v>64254000000</v>
      </c>
      <c r="AA294" s="94">
        <v>61948000000</v>
      </c>
      <c r="AB294" s="94">
        <v>61354000000</v>
      </c>
      <c r="AC294" s="94">
        <v>61354000000</v>
      </c>
    </row>
    <row r="295" spans="1:29" x14ac:dyDescent="0.25">
      <c r="A295" s="94" t="s">
        <v>233</v>
      </c>
      <c r="M295" s="94">
        <v>3986000000</v>
      </c>
      <c r="N295" s="94">
        <v>4012000000</v>
      </c>
      <c r="O295" s="94">
        <v>4066000000</v>
      </c>
      <c r="P295" s="94">
        <v>4074000000</v>
      </c>
      <c r="Q295" s="94">
        <v>4082000000</v>
      </c>
      <c r="R295" s="94">
        <v>4554000000</v>
      </c>
      <c r="S295" s="94">
        <v>5016000000</v>
      </c>
      <c r="T295" s="94">
        <v>4018000000</v>
      </c>
      <c r="U295" s="94">
        <v>13902000000</v>
      </c>
      <c r="V295" s="94">
        <v>13932000000</v>
      </c>
      <c r="W295" s="94">
        <v>13887000000</v>
      </c>
      <c r="X295" s="94">
        <v>14328000000</v>
      </c>
      <c r="Y295" s="94">
        <v>14288000000</v>
      </c>
      <c r="Z295" s="94">
        <v>14817000000</v>
      </c>
      <c r="AA295" s="94">
        <v>14791000000</v>
      </c>
      <c r="AB295" s="94">
        <v>14734000000</v>
      </c>
      <c r="AC295" s="94">
        <v>14734000000</v>
      </c>
    </row>
    <row r="296" spans="1:29" x14ac:dyDescent="0.25">
      <c r="A296" s="94" t="s">
        <v>234</v>
      </c>
      <c r="M296" s="94">
        <v>0</v>
      </c>
      <c r="N296" s="94">
        <v>0</v>
      </c>
      <c r="O296" s="94">
        <v>0</v>
      </c>
      <c r="P296" s="94">
        <v>0</v>
      </c>
      <c r="Q296" s="94">
        <v>0</v>
      </c>
      <c r="R296" s="94">
        <v>0</v>
      </c>
      <c r="S296" s="94">
        <v>0</v>
      </c>
      <c r="T296" s="94">
        <v>0</v>
      </c>
      <c r="U296" s="94">
        <v>0</v>
      </c>
      <c r="V296" s="94">
        <v>0</v>
      </c>
      <c r="W296" s="94">
        <v>0</v>
      </c>
      <c r="X296" s="94">
        <v>0</v>
      </c>
      <c r="Y296" s="94">
        <v>0</v>
      </c>
      <c r="Z296" s="94">
        <v>0</v>
      </c>
      <c r="AA296" s="94">
        <v>0</v>
      </c>
      <c r="AB296" s="94">
        <v>0</v>
      </c>
      <c r="AC296" s="94">
        <v>0</v>
      </c>
    </row>
    <row r="297" spans="1:29" x14ac:dyDescent="0.25">
      <c r="A297" s="94" t="s">
        <v>235</v>
      </c>
      <c r="M297" s="94">
        <v>0</v>
      </c>
      <c r="N297" s="94">
        <v>0</v>
      </c>
      <c r="O297" s="94">
        <v>0</v>
      </c>
      <c r="P297" s="94">
        <v>0</v>
      </c>
      <c r="Q297" s="94">
        <v>0</v>
      </c>
      <c r="R297" s="94">
        <v>0</v>
      </c>
      <c r="S297" s="94">
        <v>0</v>
      </c>
      <c r="T297" s="94">
        <v>0</v>
      </c>
      <c r="U297" s="94">
        <v>0</v>
      </c>
      <c r="V297" s="94">
        <v>0</v>
      </c>
      <c r="W297" s="94">
        <v>0</v>
      </c>
      <c r="X297" s="94">
        <v>0</v>
      </c>
      <c r="Y297" s="94">
        <v>0</v>
      </c>
      <c r="Z297" s="94">
        <v>0</v>
      </c>
      <c r="AA297" s="94">
        <v>0</v>
      </c>
      <c r="AB297" s="94">
        <v>0</v>
      </c>
      <c r="AC297" s="94">
        <v>0</v>
      </c>
    </row>
    <row r="298" spans="1:29" x14ac:dyDescent="0.25">
      <c r="A298" s="94" t="s">
        <v>236</v>
      </c>
      <c r="M298" s="94">
        <v>3986000000</v>
      </c>
      <c r="N298" s="94">
        <v>4012000000</v>
      </c>
      <c r="O298" s="94">
        <v>4066000000</v>
      </c>
      <c r="P298" s="94">
        <v>4074000000</v>
      </c>
      <c r="Q298" s="94">
        <v>4082000000</v>
      </c>
      <c r="R298" s="94">
        <v>4554000000</v>
      </c>
      <c r="S298" s="94">
        <v>5016000000</v>
      </c>
      <c r="T298" s="94">
        <v>4018000000</v>
      </c>
      <c r="U298" s="94">
        <v>13902000000</v>
      </c>
      <c r="V298" s="94">
        <v>13932000000</v>
      </c>
      <c r="W298" s="94">
        <v>13887000000</v>
      </c>
      <c r="X298" s="94">
        <v>14328000000</v>
      </c>
      <c r="Y298" s="94">
        <v>14288000000</v>
      </c>
      <c r="Z298" s="94">
        <v>14817000000</v>
      </c>
      <c r="AA298" s="94">
        <v>14791000000</v>
      </c>
      <c r="AB298" s="94">
        <v>14734000000</v>
      </c>
      <c r="AC298" s="94">
        <v>14734000000</v>
      </c>
    </row>
    <row r="299" spans="1:29" x14ac:dyDescent="0.25">
      <c r="A299" s="94" t="s">
        <v>237</v>
      </c>
      <c r="M299" s="94">
        <v>38000000</v>
      </c>
      <c r="N299" s="94">
        <v>62000000</v>
      </c>
      <c r="O299" s="94">
        <v>8320000000</v>
      </c>
      <c r="P299" s="94">
        <v>9208000000</v>
      </c>
      <c r="Q299" s="94">
        <v>9792000000</v>
      </c>
      <c r="R299" s="94">
        <v>10214000000</v>
      </c>
      <c r="S299" s="94">
        <v>11532000000</v>
      </c>
      <c r="T299" s="94">
        <v>11764000000</v>
      </c>
      <c r="U299" s="94">
        <v>10984000000</v>
      </c>
      <c r="V299" s="94">
        <v>12246000000</v>
      </c>
      <c r="W299" s="94">
        <v>11382000000</v>
      </c>
      <c r="X299" s="94">
        <v>11619000000</v>
      </c>
      <c r="Y299" s="94">
        <v>11471000000</v>
      </c>
      <c r="Z299" s="94">
        <v>13362000000</v>
      </c>
      <c r="AA299" s="94">
        <v>13307000000</v>
      </c>
      <c r="AB299" s="94">
        <v>13581000000</v>
      </c>
      <c r="AC299" s="94">
        <v>13581000000</v>
      </c>
    </row>
    <row r="300" spans="1:29" x14ac:dyDescent="0.25">
      <c r="A300" s="94" t="s">
        <v>238</v>
      </c>
      <c r="M300" s="94">
        <v>0</v>
      </c>
      <c r="N300" s="94">
        <v>0</v>
      </c>
      <c r="O300" s="94">
        <v>0</v>
      </c>
      <c r="P300" s="94">
        <v>0</v>
      </c>
      <c r="Q300" s="94">
        <v>0</v>
      </c>
      <c r="R300" s="94">
        <v>0</v>
      </c>
      <c r="S300" s="94">
        <v>0</v>
      </c>
      <c r="T300" s="94">
        <v>0</v>
      </c>
      <c r="U300" s="94">
        <v>0</v>
      </c>
      <c r="V300" s="94">
        <v>0</v>
      </c>
      <c r="W300" s="94">
        <v>0</v>
      </c>
      <c r="X300" s="94">
        <v>0</v>
      </c>
      <c r="Y300" s="94">
        <v>0</v>
      </c>
      <c r="Z300" s="94">
        <v>0</v>
      </c>
      <c r="AA300" s="94">
        <v>0</v>
      </c>
      <c r="AB300" s="94">
        <v>0</v>
      </c>
      <c r="AC300" s="94">
        <v>0</v>
      </c>
    </row>
    <row r="301" spans="1:29" x14ac:dyDescent="0.25">
      <c r="A301" s="94" t="s">
        <v>239</v>
      </c>
      <c r="M301" s="94">
        <v>1318000000</v>
      </c>
      <c r="N301" s="94">
        <v>1264000000</v>
      </c>
      <c r="O301" s="94">
        <v>1282000000</v>
      </c>
      <c r="P301" s="94">
        <v>1892000000</v>
      </c>
      <c r="Q301" s="94">
        <v>1747000000</v>
      </c>
      <c r="R301" s="94">
        <v>1701000000</v>
      </c>
      <c r="S301" s="94">
        <v>2079000000</v>
      </c>
      <c r="T301" s="94">
        <v>1797000000</v>
      </c>
      <c r="U301" s="94">
        <v>1973000000</v>
      </c>
      <c r="V301" s="94">
        <v>3561000000</v>
      </c>
      <c r="W301" s="94">
        <v>4406000000</v>
      </c>
      <c r="X301" s="94">
        <v>4703000000</v>
      </c>
      <c r="Y301" s="94">
        <v>3551000000</v>
      </c>
      <c r="Z301" s="94">
        <v>5257000000</v>
      </c>
      <c r="AA301" s="94">
        <v>2843000000</v>
      </c>
      <c r="AB301" s="94">
        <v>924000000</v>
      </c>
      <c r="AC301" s="94">
        <v>924000000</v>
      </c>
    </row>
    <row r="302" spans="1:29" x14ac:dyDescent="0.25">
      <c r="A302" s="94" t="s">
        <v>240</v>
      </c>
      <c r="M302" s="94">
        <v>317000000</v>
      </c>
      <c r="N302" s="94">
        <v>396000000</v>
      </c>
      <c r="O302" s="94">
        <v>391000000</v>
      </c>
      <c r="P302" s="94">
        <v>387000000</v>
      </c>
      <c r="Q302" s="94">
        <v>364000000</v>
      </c>
      <c r="R302" s="94">
        <v>358000000</v>
      </c>
      <c r="S302" s="94">
        <v>350000000</v>
      </c>
      <c r="T302" s="94">
        <v>397000000</v>
      </c>
      <c r="U302" s="94">
        <v>454000000</v>
      </c>
      <c r="V302" s="94">
        <v>481000000</v>
      </c>
      <c r="W302" s="94">
        <v>530000000</v>
      </c>
      <c r="X302" s="94">
        <v>510000000</v>
      </c>
      <c r="Y302" s="94">
        <v>510000000</v>
      </c>
      <c r="Z302" s="94">
        <v>535000000</v>
      </c>
      <c r="AA302" s="94">
        <v>499000000</v>
      </c>
      <c r="AB302" s="94">
        <v>472000000</v>
      </c>
      <c r="AC302" s="94">
        <v>472000000</v>
      </c>
    </row>
    <row r="303" spans="1:29" x14ac:dyDescent="0.25">
      <c r="A303" s="94" t="s">
        <v>241</v>
      </c>
      <c r="M303" s="94">
        <v>14776000000</v>
      </c>
      <c r="N303" s="94">
        <v>14872000000</v>
      </c>
      <c r="O303" s="94">
        <v>21228000000</v>
      </c>
      <c r="P303" s="94">
        <v>21556000000</v>
      </c>
      <c r="Q303" s="94">
        <v>22658000000</v>
      </c>
      <c r="R303" s="94">
        <v>22633000000</v>
      </c>
      <c r="S303" s="94">
        <v>22110000000</v>
      </c>
      <c r="T303" s="94">
        <v>21300000000</v>
      </c>
      <c r="U303" s="94">
        <v>21794000000</v>
      </c>
      <c r="V303" s="94">
        <v>22264000000</v>
      </c>
      <c r="W303" s="94">
        <v>22806000000</v>
      </c>
      <c r="X303" s="94">
        <v>22540000000</v>
      </c>
      <c r="Y303" s="94">
        <v>22705000000</v>
      </c>
      <c r="Z303" s="94">
        <v>22770000000</v>
      </c>
      <c r="AA303" s="94">
        <v>23011000000</v>
      </c>
      <c r="AB303" s="94">
        <v>22282000000</v>
      </c>
      <c r="AC303" s="94">
        <v>22282000000</v>
      </c>
    </row>
    <row r="304" spans="1:29" x14ac:dyDescent="0.25">
      <c r="A304" s="94" t="s">
        <v>242</v>
      </c>
      <c r="M304" s="94">
        <v>0</v>
      </c>
      <c r="N304" s="94">
        <v>0</v>
      </c>
      <c r="O304" s="94">
        <v>0</v>
      </c>
      <c r="P304" s="94">
        <v>0</v>
      </c>
      <c r="Q304" s="94">
        <v>0</v>
      </c>
      <c r="R304" s="94">
        <v>0</v>
      </c>
      <c r="S304" s="94">
        <v>0</v>
      </c>
      <c r="T304" s="94">
        <v>0</v>
      </c>
      <c r="U304" s="94">
        <v>0</v>
      </c>
      <c r="V304" s="94">
        <v>0</v>
      </c>
      <c r="W304" s="94">
        <v>0</v>
      </c>
      <c r="X304" s="94">
        <v>0</v>
      </c>
      <c r="Y304" s="94">
        <v>0</v>
      </c>
      <c r="Z304" s="94">
        <v>0</v>
      </c>
      <c r="AA304" s="94">
        <v>0</v>
      </c>
      <c r="AB304" s="94">
        <v>0</v>
      </c>
      <c r="AC304" s="94">
        <v>0</v>
      </c>
    </row>
    <row r="305" spans="1:29" x14ac:dyDescent="0.25">
      <c r="A305" s="94" t="s">
        <v>243</v>
      </c>
      <c r="M305" s="94">
        <v>20397000000</v>
      </c>
      <c r="N305" s="94">
        <v>20544000000</v>
      </c>
      <c r="O305" s="94">
        <v>26967000000</v>
      </c>
      <c r="P305" s="94">
        <v>27909000000</v>
      </c>
      <c r="Q305" s="94">
        <v>28851000000</v>
      </c>
      <c r="R305" s="94">
        <v>29246000000</v>
      </c>
      <c r="S305" s="94">
        <v>29555000000</v>
      </c>
      <c r="T305" s="94">
        <v>27512000000</v>
      </c>
      <c r="U305" s="94">
        <v>38123000000</v>
      </c>
      <c r="V305" s="94">
        <v>40238000000</v>
      </c>
      <c r="W305" s="94">
        <v>41629000000</v>
      </c>
      <c r="X305" s="94">
        <v>42081000000</v>
      </c>
      <c r="Y305" s="94">
        <v>41054000000</v>
      </c>
      <c r="Z305" s="94">
        <v>43379000000</v>
      </c>
      <c r="AA305" s="94">
        <v>41144000000</v>
      </c>
      <c r="AB305" s="94">
        <v>38412000000</v>
      </c>
      <c r="AC305" s="94">
        <v>38412000000</v>
      </c>
    </row>
    <row r="306" spans="1:29" x14ac:dyDescent="0.25">
      <c r="A306" s="94" t="s">
        <v>244</v>
      </c>
      <c r="M306" s="94">
        <v>51698000000</v>
      </c>
      <c r="N306" s="94">
        <v>55164000000</v>
      </c>
      <c r="O306" s="94">
        <v>61877000000</v>
      </c>
      <c r="P306" s="94">
        <v>64909000000</v>
      </c>
      <c r="Q306" s="94">
        <v>68075000000</v>
      </c>
      <c r="R306" s="94">
        <v>74467000000</v>
      </c>
      <c r="S306" s="94">
        <v>69744000000</v>
      </c>
      <c r="T306" s="94">
        <v>71170000000</v>
      </c>
      <c r="U306" s="94">
        <v>86323000000</v>
      </c>
      <c r="V306" s="94">
        <v>97072000000</v>
      </c>
      <c r="W306" s="94">
        <v>97082000000</v>
      </c>
      <c r="X306" s="94">
        <v>97822000000</v>
      </c>
      <c r="Y306" s="94">
        <v>102836000000</v>
      </c>
      <c r="Z306" s="94">
        <v>107633000000</v>
      </c>
      <c r="AA306" s="94">
        <v>103092000000</v>
      </c>
      <c r="AB306" s="94">
        <v>99766000000</v>
      </c>
      <c r="AC306" s="94">
        <v>99766000000</v>
      </c>
    </row>
    <row r="307" spans="1:29" x14ac:dyDescent="0.25">
      <c r="A307" s="94" t="s">
        <v>245</v>
      </c>
      <c r="M307" s="94">
        <v>43111000000</v>
      </c>
      <c r="N307" s="94">
        <v>45049000000</v>
      </c>
      <c r="O307" s="94">
        <v>46532000000</v>
      </c>
      <c r="P307" s="94">
        <v>47937000000</v>
      </c>
      <c r="Q307" s="94">
        <v>49040000000</v>
      </c>
      <c r="R307" s="94">
        <v>50552000000</v>
      </c>
      <c r="S307" s="94">
        <v>53688000000</v>
      </c>
      <c r="T307" s="94">
        <v>55937000000</v>
      </c>
      <c r="U307" s="94">
        <v>57307000000</v>
      </c>
      <c r="V307" s="94">
        <v>58510000000</v>
      </c>
      <c r="W307" s="94">
        <v>59436000000</v>
      </c>
      <c r="X307" s="94">
        <v>60436000000</v>
      </c>
      <c r="Y307" s="94">
        <v>61193000000</v>
      </c>
      <c r="Z307" s="94">
        <v>61774000000</v>
      </c>
      <c r="AA307" s="94">
        <v>62832000000</v>
      </c>
      <c r="AB307" s="94">
        <v>64402000000</v>
      </c>
      <c r="AC307" s="94">
        <v>64402000000</v>
      </c>
    </row>
    <row r="308" spans="1:29" x14ac:dyDescent="0.25">
      <c r="A308" s="94" t="s">
        <v>246</v>
      </c>
      <c r="M308" s="94">
        <v>0</v>
      </c>
      <c r="N308" s="94">
        <v>0</v>
      </c>
      <c r="O308" s="94">
        <v>0</v>
      </c>
      <c r="P308" s="94">
        <v>0</v>
      </c>
      <c r="Q308" s="94">
        <v>0</v>
      </c>
      <c r="R308" s="94">
        <v>0</v>
      </c>
      <c r="S308" s="94">
        <v>0</v>
      </c>
      <c r="T308" s="94">
        <v>0</v>
      </c>
      <c r="U308" s="94">
        <v>0</v>
      </c>
      <c r="V308" s="94">
        <v>0</v>
      </c>
      <c r="W308" s="94">
        <v>0</v>
      </c>
      <c r="X308" s="94">
        <v>0</v>
      </c>
      <c r="Y308" s="94">
        <v>0</v>
      </c>
      <c r="Z308" s="94">
        <v>0</v>
      </c>
      <c r="AA308" s="94">
        <v>0</v>
      </c>
      <c r="AB308" s="94">
        <v>0</v>
      </c>
      <c r="AC308" s="94">
        <v>0</v>
      </c>
    </row>
    <row r="309" spans="1:29" x14ac:dyDescent="0.25">
      <c r="A309" s="94" t="s">
        <v>247</v>
      </c>
      <c r="M309" s="94">
        <v>0</v>
      </c>
      <c r="N309" s="94">
        <v>0</v>
      </c>
      <c r="O309" s="94">
        <v>0</v>
      </c>
      <c r="P309" s="94">
        <v>0</v>
      </c>
      <c r="Q309" s="94">
        <v>0</v>
      </c>
      <c r="R309" s="94">
        <v>0</v>
      </c>
      <c r="S309" s="94">
        <v>0</v>
      </c>
      <c r="T309" s="94">
        <v>0</v>
      </c>
      <c r="U309" s="94">
        <v>0</v>
      </c>
      <c r="V309" s="94">
        <v>0</v>
      </c>
      <c r="W309" s="94">
        <v>0</v>
      </c>
      <c r="X309" s="94">
        <v>0</v>
      </c>
      <c r="Y309" s="94">
        <v>0</v>
      </c>
      <c r="Z309" s="94">
        <v>0</v>
      </c>
      <c r="AA309" s="94">
        <v>0</v>
      </c>
      <c r="AB309" s="94">
        <v>0</v>
      </c>
      <c r="AC309" s="94">
        <v>0</v>
      </c>
    </row>
    <row r="310" spans="1:29" x14ac:dyDescent="0.25">
      <c r="A310" s="94" t="s">
        <v>248</v>
      </c>
      <c r="M310" s="94">
        <v>0</v>
      </c>
      <c r="N310" s="94">
        <v>0</v>
      </c>
      <c r="O310" s="94">
        <v>0</v>
      </c>
      <c r="P310" s="94">
        <v>0</v>
      </c>
      <c r="Q310" s="94">
        <v>0</v>
      </c>
      <c r="R310" s="94">
        <v>0</v>
      </c>
      <c r="S310" s="94">
        <v>0</v>
      </c>
      <c r="T310" s="94">
        <v>0</v>
      </c>
      <c r="U310" s="94">
        <v>0</v>
      </c>
      <c r="V310" s="94">
        <v>0</v>
      </c>
      <c r="W310" s="94">
        <v>0</v>
      </c>
      <c r="X310" s="94">
        <v>0</v>
      </c>
      <c r="Y310" s="94">
        <v>0</v>
      </c>
      <c r="Z310" s="94">
        <v>0</v>
      </c>
      <c r="AA310" s="94">
        <v>0</v>
      </c>
      <c r="AB310" s="94">
        <v>0</v>
      </c>
      <c r="AC310" s="94">
        <v>0</v>
      </c>
    </row>
    <row r="311" spans="1:29" x14ac:dyDescent="0.25">
      <c r="A311" s="94" t="s">
        <v>249</v>
      </c>
      <c r="M311" s="94">
        <v>128405000000</v>
      </c>
      <c r="N311" s="94">
        <v>134885000000</v>
      </c>
      <c r="O311" s="94">
        <v>138720000000</v>
      </c>
      <c r="P311" s="94">
        <v>145346000000</v>
      </c>
      <c r="Q311" s="94">
        <v>147125000000</v>
      </c>
      <c r="R311" s="94">
        <v>152122000000</v>
      </c>
      <c r="S311" s="94">
        <v>151068000000</v>
      </c>
      <c r="T311" s="94">
        <v>151681000000</v>
      </c>
      <c r="U311" s="94">
        <v>155567000000</v>
      </c>
      <c r="V311" s="94">
        <v>163401000000</v>
      </c>
      <c r="W311" s="94">
        <v>170580000000</v>
      </c>
      <c r="X311" s="94">
        <v>176939000000</v>
      </c>
      <c r="Y311" s="94">
        <v>183782000000</v>
      </c>
      <c r="Z311" s="94">
        <v>191484000000</v>
      </c>
      <c r="AA311" s="94">
        <v>195221000000</v>
      </c>
      <c r="AB311" s="94">
        <v>196845000000</v>
      </c>
      <c r="AC311" s="94">
        <v>196845000000</v>
      </c>
    </row>
    <row r="312" spans="1:29" x14ac:dyDescent="0.25">
      <c r="A312" s="94" t="s">
        <v>250</v>
      </c>
      <c r="M312" s="94">
        <v>0</v>
      </c>
      <c r="N312" s="94">
        <v>0</v>
      </c>
      <c r="O312" s="94">
        <v>0</v>
      </c>
      <c r="P312" s="94">
        <v>0</v>
      </c>
      <c r="Q312" s="94">
        <v>0</v>
      </c>
      <c r="R312" s="94">
        <v>0</v>
      </c>
      <c r="S312" s="94">
        <v>0</v>
      </c>
      <c r="T312" s="94">
        <v>0</v>
      </c>
      <c r="U312" s="94">
        <v>0</v>
      </c>
      <c r="V312" s="94">
        <v>0</v>
      </c>
      <c r="W312" s="94">
        <v>0</v>
      </c>
      <c r="X312" s="94">
        <v>0</v>
      </c>
      <c r="Y312" s="94">
        <v>0</v>
      </c>
      <c r="Z312" s="94">
        <v>0</v>
      </c>
      <c r="AA312" s="94">
        <v>0</v>
      </c>
      <c r="AB312" s="94">
        <v>0</v>
      </c>
      <c r="AC312" s="94">
        <v>0</v>
      </c>
    </row>
    <row r="313" spans="1:29" x14ac:dyDescent="0.25">
      <c r="A313" s="94" t="s">
        <v>251</v>
      </c>
      <c r="M313" s="94">
        <v>-1676000000</v>
      </c>
      <c r="N313" s="94">
        <v>-2306000000</v>
      </c>
      <c r="O313" s="94">
        <v>-1780000000</v>
      </c>
      <c r="P313" s="94">
        <v>-1091000000</v>
      </c>
      <c r="Q313" s="94">
        <v>-1196000000</v>
      </c>
      <c r="R313" s="94">
        <v>-1232000000</v>
      </c>
      <c r="S313" s="94">
        <v>-1097000000</v>
      </c>
      <c r="T313" s="94">
        <v>-296000000</v>
      </c>
      <c r="U313" s="94">
        <v>46000000</v>
      </c>
      <c r="V313" s="94">
        <v>633000000</v>
      </c>
      <c r="W313" s="94">
        <v>-3000000</v>
      </c>
      <c r="X313" s="94">
        <v>190000000</v>
      </c>
      <c r="Y313" s="94">
        <v>-408000000</v>
      </c>
      <c r="Z313" s="94">
        <v>-1623000000</v>
      </c>
      <c r="AA313" s="94">
        <v>-4049000000</v>
      </c>
      <c r="AB313" s="94">
        <v>-5828000000</v>
      </c>
      <c r="AC313" s="94">
        <v>-5828000000</v>
      </c>
    </row>
    <row r="314" spans="1:29" x14ac:dyDescent="0.25">
      <c r="A314" s="94" t="s">
        <v>252</v>
      </c>
      <c r="M314" s="94">
        <v>0</v>
      </c>
      <c r="N314" s="94">
        <v>0</v>
      </c>
      <c r="O314" s="94">
        <v>0</v>
      </c>
      <c r="P314" s="94">
        <v>0</v>
      </c>
      <c r="Q314" s="94">
        <v>0</v>
      </c>
      <c r="R314" s="94">
        <v>0</v>
      </c>
      <c r="S314" s="94">
        <v>0</v>
      </c>
      <c r="T314" s="94">
        <v>0</v>
      </c>
      <c r="U314" s="94">
        <v>0</v>
      </c>
      <c r="V314" s="94">
        <v>0</v>
      </c>
      <c r="W314" s="94">
        <v>0</v>
      </c>
      <c r="X314" s="94">
        <v>0</v>
      </c>
      <c r="Y314" s="94">
        <v>0</v>
      </c>
      <c r="Z314" s="94">
        <v>0</v>
      </c>
      <c r="AA314" s="94">
        <v>0</v>
      </c>
      <c r="AB314" s="94">
        <v>0</v>
      </c>
      <c r="AC314" s="94">
        <v>0</v>
      </c>
    </row>
    <row r="315" spans="1:29" x14ac:dyDescent="0.25">
      <c r="A315" s="94" t="s">
        <v>253</v>
      </c>
      <c r="M315" s="94">
        <v>0</v>
      </c>
      <c r="N315" s="94">
        <v>0</v>
      </c>
      <c r="O315" s="94">
        <v>0</v>
      </c>
      <c r="P315" s="94">
        <v>0</v>
      </c>
      <c r="Q315" s="94">
        <v>0</v>
      </c>
      <c r="R315" s="94">
        <v>0</v>
      </c>
      <c r="S315" s="94">
        <v>0</v>
      </c>
      <c r="T315" s="94">
        <v>0</v>
      </c>
      <c r="U315" s="94">
        <v>0</v>
      </c>
      <c r="V315" s="94">
        <v>0</v>
      </c>
      <c r="W315" s="94">
        <v>0</v>
      </c>
      <c r="X315" s="94">
        <v>0</v>
      </c>
      <c r="Y315" s="94">
        <v>0</v>
      </c>
      <c r="Z315" s="94">
        <v>0</v>
      </c>
      <c r="AA315" s="94">
        <v>0</v>
      </c>
      <c r="AB315" s="94">
        <v>0</v>
      </c>
      <c r="AC315" s="94">
        <v>0</v>
      </c>
    </row>
    <row r="316" spans="1:29" x14ac:dyDescent="0.25">
      <c r="A316" s="94" t="s">
        <v>254</v>
      </c>
      <c r="M316" s="94">
        <v>169840000000</v>
      </c>
      <c r="N316" s="94">
        <v>177628000000</v>
      </c>
      <c r="O316" s="94">
        <v>183472000000</v>
      </c>
      <c r="P316" s="94">
        <v>192192000000</v>
      </c>
      <c r="Q316" s="94">
        <v>194969000000</v>
      </c>
      <c r="R316" s="94">
        <v>201442000000</v>
      </c>
      <c r="S316" s="94">
        <v>203659000000</v>
      </c>
      <c r="T316" s="94">
        <v>207322000000</v>
      </c>
      <c r="U316" s="94">
        <v>212920000000</v>
      </c>
      <c r="V316" s="94">
        <v>222544000000</v>
      </c>
      <c r="W316" s="94">
        <v>230013000000</v>
      </c>
      <c r="X316" s="94">
        <v>237565000000</v>
      </c>
      <c r="Y316" s="94">
        <v>244567000000</v>
      </c>
      <c r="Z316" s="94">
        <v>251635000000</v>
      </c>
      <c r="AA316" s="94">
        <v>254004000000</v>
      </c>
      <c r="AB316" s="94">
        <v>255419000000</v>
      </c>
      <c r="AC316" s="94">
        <v>255419000000</v>
      </c>
    </row>
    <row r="317" spans="1:29" x14ac:dyDescent="0.25">
      <c r="A317" s="94" t="s">
        <v>255</v>
      </c>
      <c r="M317" s="94">
        <v>221538000000</v>
      </c>
      <c r="N317" s="94">
        <v>232792000000</v>
      </c>
      <c r="O317" s="94">
        <v>245349000000</v>
      </c>
      <c r="P317" s="94">
        <v>257101000000</v>
      </c>
      <c r="Q317" s="94">
        <v>263044000000</v>
      </c>
      <c r="R317" s="94">
        <v>275909000000</v>
      </c>
      <c r="S317" s="94">
        <v>273403000000</v>
      </c>
      <c r="T317" s="94">
        <v>278492000000</v>
      </c>
      <c r="U317" s="94">
        <v>299243000000</v>
      </c>
      <c r="V317" s="94">
        <v>319616000000</v>
      </c>
      <c r="W317" s="94">
        <v>327095000000</v>
      </c>
      <c r="X317" s="94">
        <v>335387000000</v>
      </c>
      <c r="Y317" s="94">
        <v>347403000000</v>
      </c>
      <c r="Z317" s="94">
        <v>359268000000</v>
      </c>
      <c r="AA317" s="94">
        <v>357096000000</v>
      </c>
      <c r="AB317" s="94">
        <v>355185000000</v>
      </c>
      <c r="AC317" s="94">
        <v>355185000000</v>
      </c>
    </row>
    <row r="321" spans="1:29" x14ac:dyDescent="0.25">
      <c r="A321" s="94" t="s">
        <v>333</v>
      </c>
    </row>
    <row r="322" spans="1:29" x14ac:dyDescent="0.25">
      <c r="A322" s="94" t="s">
        <v>315</v>
      </c>
      <c r="M322" s="94" t="s">
        <v>316</v>
      </c>
      <c r="N322" s="94" t="s">
        <v>317</v>
      </c>
      <c r="O322" s="94" t="s">
        <v>318</v>
      </c>
      <c r="P322" s="94" t="s">
        <v>319</v>
      </c>
      <c r="Q322" s="94" t="s">
        <v>320</v>
      </c>
      <c r="R322" s="94" t="s">
        <v>321</v>
      </c>
      <c r="S322" s="94" t="s">
        <v>322</v>
      </c>
      <c r="T322" s="94" t="s">
        <v>323</v>
      </c>
      <c r="U322" s="94" t="s">
        <v>324</v>
      </c>
      <c r="V322" s="94" t="s">
        <v>325</v>
      </c>
      <c r="W322" s="94" t="s">
        <v>326</v>
      </c>
      <c r="X322" s="94" t="s">
        <v>327</v>
      </c>
      <c r="Y322" s="94" t="s">
        <v>328</v>
      </c>
      <c r="Z322" s="94" t="s">
        <v>329</v>
      </c>
      <c r="AA322" s="94" t="s">
        <v>330</v>
      </c>
      <c r="AB322" s="94" t="s">
        <v>331</v>
      </c>
      <c r="AC322" s="94" t="s">
        <v>141</v>
      </c>
    </row>
    <row r="323" spans="1:29" x14ac:dyDescent="0.25">
      <c r="A323" s="94" t="s">
        <v>257</v>
      </c>
      <c r="M323" s="94">
        <v>9192000000</v>
      </c>
      <c r="N323" s="94">
        <v>8948000000</v>
      </c>
      <c r="O323" s="94">
        <v>6657000000</v>
      </c>
      <c r="P323" s="94">
        <v>9947000000</v>
      </c>
      <c r="Q323" s="94">
        <v>7068000000</v>
      </c>
      <c r="R323" s="94">
        <v>10671000000</v>
      </c>
      <c r="S323" s="94">
        <v>6836000000</v>
      </c>
      <c r="T323" s="94">
        <v>6959000000</v>
      </c>
      <c r="U323" s="94">
        <v>11247000000</v>
      </c>
      <c r="V323" s="94">
        <v>15227000000</v>
      </c>
      <c r="W323" s="94">
        <v>17930000000</v>
      </c>
      <c r="X323" s="94">
        <v>18525000000</v>
      </c>
      <c r="Y323" s="94">
        <v>18936000000</v>
      </c>
      <c r="Z323" s="94">
        <v>20642000000</v>
      </c>
      <c r="AA323" s="94">
        <v>16436000000</v>
      </c>
      <c r="AB323" s="94">
        <v>16002000000</v>
      </c>
      <c r="AC323" s="94">
        <v>72016000000</v>
      </c>
    </row>
    <row r="324" spans="1:29" x14ac:dyDescent="0.25">
      <c r="A324" s="94" t="s">
        <v>161</v>
      </c>
      <c r="M324" s="94">
        <v>2355000000</v>
      </c>
      <c r="N324" s="94">
        <v>2580000000</v>
      </c>
      <c r="O324" s="94">
        <v>2613000000</v>
      </c>
      <c r="P324" s="94">
        <v>2835000000</v>
      </c>
      <c r="Q324" s="94">
        <v>2920000000</v>
      </c>
      <c r="R324" s="94">
        <v>3413000000</v>
      </c>
      <c r="S324" s="94">
        <v>3108000000</v>
      </c>
      <c r="T324" s="94">
        <v>3386000000</v>
      </c>
      <c r="U324" s="94">
        <v>3478000000</v>
      </c>
      <c r="V324" s="94">
        <v>3725000000</v>
      </c>
      <c r="W324" s="94">
        <v>2753000000</v>
      </c>
      <c r="X324" s="94">
        <v>2945000000</v>
      </c>
      <c r="Y324" s="94">
        <v>3304000000</v>
      </c>
      <c r="Z324" s="94">
        <v>3439000000</v>
      </c>
      <c r="AA324" s="94">
        <v>3782000000</v>
      </c>
      <c r="AB324" s="94">
        <v>3899000000</v>
      </c>
      <c r="AC324" s="94">
        <v>14424000000</v>
      </c>
    </row>
    <row r="325" spans="1:29" x14ac:dyDescent="0.25">
      <c r="A325" s="94" t="s">
        <v>258</v>
      </c>
      <c r="M325" s="94">
        <v>2230000000</v>
      </c>
      <c r="N325" s="94">
        <v>2253000000</v>
      </c>
      <c r="O325" s="94">
        <v>2769000000</v>
      </c>
      <c r="P325" s="94">
        <v>2756000000</v>
      </c>
      <c r="Q325" s="94">
        <v>2624000000</v>
      </c>
      <c r="R325" s="94">
        <v>2645000000</v>
      </c>
      <c r="S325" s="94">
        <v>3191000000</v>
      </c>
      <c r="T325" s="94">
        <v>3382000000</v>
      </c>
      <c r="U325" s="94">
        <v>3195000000</v>
      </c>
      <c r="V325" s="94">
        <v>3223000000</v>
      </c>
      <c r="W325" s="94">
        <v>3745000000</v>
      </c>
      <c r="X325" s="94">
        <v>3803000000</v>
      </c>
      <c r="Y325" s="94">
        <v>3874000000</v>
      </c>
      <c r="Z325" s="94">
        <v>3954000000</v>
      </c>
      <c r="AA325" s="94">
        <v>4504000000</v>
      </c>
      <c r="AB325" s="94">
        <v>4782000000</v>
      </c>
      <c r="AC325" s="94">
        <v>17114000000</v>
      </c>
    </row>
    <row r="326" spans="1:29" x14ac:dyDescent="0.25">
      <c r="A326" s="94" t="s">
        <v>259</v>
      </c>
      <c r="M326" s="94">
        <v>0</v>
      </c>
      <c r="N326" s="94">
        <v>0</v>
      </c>
      <c r="O326" s="94">
        <v>0</v>
      </c>
      <c r="P326" s="94">
        <v>0</v>
      </c>
      <c r="Q326" s="94">
        <v>0</v>
      </c>
      <c r="R326" s="94">
        <v>0</v>
      </c>
      <c r="S326" s="94">
        <v>0</v>
      </c>
      <c r="T326" s="94">
        <v>0</v>
      </c>
      <c r="U326" s="94">
        <v>0</v>
      </c>
      <c r="V326" s="94">
        <v>0</v>
      </c>
      <c r="W326" s="94">
        <v>0</v>
      </c>
      <c r="X326" s="94">
        <v>0</v>
      </c>
      <c r="Y326" s="94">
        <v>0</v>
      </c>
      <c r="Z326" s="94">
        <v>0</v>
      </c>
      <c r="AA326" s="94">
        <v>0</v>
      </c>
      <c r="AB326" s="94">
        <v>0</v>
      </c>
      <c r="AC326" s="94">
        <v>0</v>
      </c>
    </row>
    <row r="327" spans="1:29" x14ac:dyDescent="0.25">
      <c r="A327" s="94" t="s">
        <v>260</v>
      </c>
      <c r="M327" s="94">
        <v>0</v>
      </c>
      <c r="N327" s="94">
        <v>0</v>
      </c>
      <c r="O327" s="94">
        <v>0</v>
      </c>
      <c r="P327" s="94">
        <v>0</v>
      </c>
      <c r="Q327" s="94">
        <v>0</v>
      </c>
      <c r="R327" s="94">
        <v>0</v>
      </c>
      <c r="S327" s="94">
        <v>0</v>
      </c>
      <c r="T327" s="94">
        <v>0</v>
      </c>
      <c r="U327" s="94">
        <v>0</v>
      </c>
      <c r="V327" s="94">
        <v>0</v>
      </c>
      <c r="W327" s="94">
        <v>0</v>
      </c>
      <c r="X327" s="94">
        <v>0</v>
      </c>
      <c r="Y327" s="94">
        <v>0</v>
      </c>
      <c r="Z327" s="94">
        <v>0</v>
      </c>
      <c r="AA327" s="94">
        <v>0</v>
      </c>
      <c r="AB327" s="94">
        <v>0</v>
      </c>
      <c r="AC327" s="94">
        <v>0</v>
      </c>
    </row>
    <row r="328" spans="1:29" x14ac:dyDescent="0.25">
      <c r="A328" s="94" t="s">
        <v>261</v>
      </c>
      <c r="M328" s="94">
        <v>880000000</v>
      </c>
      <c r="N328" s="94">
        <v>55000000</v>
      </c>
      <c r="O328" s="94">
        <v>-73000000</v>
      </c>
      <c r="P328" s="94">
        <v>693000000</v>
      </c>
      <c r="Q328" s="94">
        <v>-239000000</v>
      </c>
      <c r="R328" s="94">
        <v>-208000000</v>
      </c>
      <c r="S328" s="94">
        <v>175000000</v>
      </c>
      <c r="T328" s="94">
        <v>-591000000</v>
      </c>
      <c r="U328" s="94">
        <v>136000000</v>
      </c>
      <c r="V328" s="94">
        <v>1670000000</v>
      </c>
      <c r="W328" s="94">
        <v>1100000000</v>
      </c>
      <c r="X328" s="94">
        <v>379000000</v>
      </c>
      <c r="Y328" s="94">
        <v>-1287000000</v>
      </c>
      <c r="Z328" s="94">
        <v>1616000000</v>
      </c>
      <c r="AA328" s="94">
        <v>-2090000000</v>
      </c>
      <c r="AB328" s="94">
        <v>-2147000000</v>
      </c>
      <c r="AC328" s="94">
        <v>-3908000000</v>
      </c>
    </row>
    <row r="329" spans="1:29" x14ac:dyDescent="0.25">
      <c r="A329" s="94" t="s">
        <v>262</v>
      </c>
      <c r="M329" s="94">
        <v>-1353000000</v>
      </c>
      <c r="N329" s="94">
        <v>-1237000000</v>
      </c>
      <c r="O329" s="94">
        <v>-1081000000</v>
      </c>
      <c r="P329" s="94">
        <v>-2797000000</v>
      </c>
      <c r="Q329" s="94">
        <v>1479000000</v>
      </c>
      <c r="R329" s="94">
        <v>-399000000</v>
      </c>
      <c r="S329" s="94">
        <v>802000000</v>
      </c>
      <c r="T329" s="94">
        <v>-1842000000</v>
      </c>
      <c r="U329" s="94">
        <v>-2015000000</v>
      </c>
      <c r="V329" s="94">
        <v>-3262000000</v>
      </c>
      <c r="W329" s="94">
        <v>-4751000000</v>
      </c>
      <c r="X329" s="94">
        <v>-2883000000</v>
      </c>
      <c r="Y329" s="94">
        <v>-2158000000</v>
      </c>
      <c r="Z329" s="94">
        <v>-2478000000</v>
      </c>
      <c r="AA329" s="94">
        <v>1437000000</v>
      </c>
      <c r="AB329" s="94">
        <v>1041000000</v>
      </c>
      <c r="AC329" s="94">
        <v>-2158000000</v>
      </c>
    </row>
    <row r="330" spans="1:29" x14ac:dyDescent="0.25">
      <c r="A330" s="94" t="s">
        <v>263</v>
      </c>
      <c r="M330" s="94">
        <v>0</v>
      </c>
      <c r="N330" s="94">
        <v>0</v>
      </c>
      <c r="O330" s="94">
        <v>0</v>
      </c>
      <c r="P330" s="94">
        <v>0</v>
      </c>
      <c r="Q330" s="94">
        <v>0</v>
      </c>
      <c r="R330" s="94">
        <v>0</v>
      </c>
      <c r="S330" s="94">
        <v>0</v>
      </c>
      <c r="T330" s="94">
        <v>0</v>
      </c>
      <c r="U330" s="94">
        <v>0</v>
      </c>
      <c r="V330" s="94">
        <v>0</v>
      </c>
      <c r="W330" s="94">
        <v>0</v>
      </c>
      <c r="X330" s="94">
        <v>0</v>
      </c>
      <c r="Y330" s="94">
        <v>0</v>
      </c>
      <c r="Z330" s="94">
        <v>0</v>
      </c>
      <c r="AA330" s="94">
        <v>0</v>
      </c>
      <c r="AB330" s="94">
        <v>0</v>
      </c>
      <c r="AC330" s="94">
        <v>0</v>
      </c>
    </row>
    <row r="331" spans="1:29" x14ac:dyDescent="0.25">
      <c r="A331" s="94" t="s">
        <v>264</v>
      </c>
      <c r="M331" s="94">
        <v>0</v>
      </c>
      <c r="N331" s="94">
        <v>0</v>
      </c>
      <c r="O331" s="94">
        <v>0</v>
      </c>
      <c r="P331" s="94">
        <v>0</v>
      </c>
      <c r="Q331" s="94">
        <v>0</v>
      </c>
      <c r="R331" s="94">
        <v>0</v>
      </c>
      <c r="S331" s="94">
        <v>0</v>
      </c>
      <c r="T331" s="94">
        <v>0</v>
      </c>
      <c r="U331" s="94">
        <v>0</v>
      </c>
      <c r="V331" s="94">
        <v>0</v>
      </c>
      <c r="W331" s="94">
        <v>0</v>
      </c>
      <c r="X331" s="94">
        <v>0</v>
      </c>
      <c r="Y331" s="94">
        <v>0</v>
      </c>
      <c r="Z331" s="94">
        <v>0</v>
      </c>
      <c r="AA331" s="94">
        <v>0</v>
      </c>
      <c r="AB331" s="94">
        <v>0</v>
      </c>
      <c r="AC331" s="94">
        <v>0</v>
      </c>
    </row>
    <row r="332" spans="1:29" x14ac:dyDescent="0.25">
      <c r="A332" s="94" t="s">
        <v>265</v>
      </c>
      <c r="M332" s="94">
        <v>38000000</v>
      </c>
      <c r="N332" s="94">
        <v>-107000000</v>
      </c>
      <c r="O332" s="94">
        <v>22000000</v>
      </c>
      <c r="P332" s="94">
        <v>-70000000</v>
      </c>
      <c r="Q332" s="94">
        <v>-71000000</v>
      </c>
      <c r="R332" s="94">
        <v>-473000000</v>
      </c>
      <c r="S332" s="94">
        <v>297000000</v>
      </c>
      <c r="T332" s="94">
        <v>372000000</v>
      </c>
      <c r="U332" s="94">
        <v>206000000</v>
      </c>
      <c r="V332" s="94">
        <v>392000000</v>
      </c>
      <c r="W332" s="94">
        <v>-255000000</v>
      </c>
      <c r="X332" s="94">
        <v>-8000000</v>
      </c>
      <c r="Y332" s="94">
        <v>64000000</v>
      </c>
      <c r="Z332" s="94">
        <v>-14000000</v>
      </c>
      <c r="AA332" s="94">
        <v>140000000</v>
      </c>
      <c r="AB332" s="94">
        <v>62000000</v>
      </c>
      <c r="AC332" s="94">
        <v>252000000</v>
      </c>
    </row>
    <row r="333" spans="1:29" x14ac:dyDescent="0.25">
      <c r="A333" s="94" t="s">
        <v>266</v>
      </c>
      <c r="M333" s="94">
        <v>4150000000</v>
      </c>
      <c r="N333" s="94">
        <v>3544000000</v>
      </c>
      <c r="O333" s="94">
        <v>4250000000</v>
      </c>
      <c r="P333" s="94">
        <v>3417000000</v>
      </c>
      <c r="Q333" s="94">
        <v>6713000000</v>
      </c>
      <c r="R333" s="94">
        <v>4978000000</v>
      </c>
      <c r="S333" s="94">
        <v>7573000000</v>
      </c>
      <c r="T333" s="94">
        <v>4707000000</v>
      </c>
      <c r="U333" s="94">
        <v>5000000000</v>
      </c>
      <c r="V333" s="94">
        <v>5748000000</v>
      </c>
      <c r="W333" s="94">
        <v>2592000000</v>
      </c>
      <c r="X333" s="94">
        <v>4236000000</v>
      </c>
      <c r="Y333" s="94">
        <v>3797000000</v>
      </c>
      <c r="Z333" s="94">
        <v>6517000000</v>
      </c>
      <c r="AA333" s="94">
        <v>7773000000</v>
      </c>
      <c r="AB333" s="94">
        <v>7637000000</v>
      </c>
      <c r="AC333" s="94">
        <v>25724000000</v>
      </c>
    </row>
    <row r="334" spans="1:29" x14ac:dyDescent="0.25">
      <c r="A334" s="94" t="s">
        <v>267</v>
      </c>
      <c r="M334" s="94">
        <v>-670000000</v>
      </c>
      <c r="N334" s="94">
        <v>-2887000000</v>
      </c>
      <c r="O334" s="94">
        <v>1172000000</v>
      </c>
      <c r="P334" s="94">
        <v>-1146000000</v>
      </c>
      <c r="Q334" s="94">
        <v>-1000000</v>
      </c>
      <c r="R334" s="94">
        <v>-4365000000</v>
      </c>
      <c r="S334" s="94">
        <v>2602000000</v>
      </c>
      <c r="T334" s="94">
        <v>-80000000</v>
      </c>
      <c r="U334" s="94">
        <v>-3601000000</v>
      </c>
      <c r="V334" s="94">
        <v>-5445000000</v>
      </c>
      <c r="W334" s="94">
        <v>2794000000</v>
      </c>
      <c r="X334" s="94">
        <v>-3661000000</v>
      </c>
      <c r="Y334" s="94">
        <v>-2409000000</v>
      </c>
      <c r="Z334" s="94">
        <v>-5819000000</v>
      </c>
      <c r="AA334" s="94">
        <v>4364000000</v>
      </c>
      <c r="AB334" s="94">
        <v>-1969000000</v>
      </c>
      <c r="AC334" s="94">
        <v>-5833000000</v>
      </c>
    </row>
    <row r="335" spans="1:29" x14ac:dyDescent="0.25">
      <c r="A335" s="94" t="s">
        <v>268</v>
      </c>
      <c r="M335" s="94">
        <v>0</v>
      </c>
      <c r="N335" s="94">
        <v>0</v>
      </c>
      <c r="O335" s="94">
        <v>0</v>
      </c>
      <c r="P335" s="94">
        <v>0</v>
      </c>
      <c r="Q335" s="94">
        <v>0</v>
      </c>
      <c r="R335" s="94">
        <v>0</v>
      </c>
      <c r="S335" s="94">
        <v>0</v>
      </c>
      <c r="T335" s="94">
        <v>0</v>
      </c>
      <c r="U335" s="94">
        <v>0</v>
      </c>
      <c r="V335" s="94">
        <v>0</v>
      </c>
      <c r="W335" s="94">
        <v>0</v>
      </c>
      <c r="X335" s="94">
        <v>0</v>
      </c>
      <c r="Y335" s="94">
        <v>0</v>
      </c>
      <c r="Z335" s="94">
        <v>0</v>
      </c>
      <c r="AA335" s="94">
        <v>0</v>
      </c>
      <c r="AB335" s="94">
        <v>0</v>
      </c>
      <c r="AC335" s="94">
        <v>0</v>
      </c>
    </row>
    <row r="336" spans="1:29" x14ac:dyDescent="0.25">
      <c r="A336" s="94" t="s">
        <v>269</v>
      </c>
      <c r="M336" s="94">
        <v>0</v>
      </c>
      <c r="N336" s="94">
        <v>0</v>
      </c>
      <c r="O336" s="94">
        <v>0</v>
      </c>
      <c r="P336" s="94">
        <v>0</v>
      </c>
      <c r="Q336" s="94">
        <v>0</v>
      </c>
      <c r="R336" s="94">
        <v>0</v>
      </c>
      <c r="S336" s="94">
        <v>0</v>
      </c>
      <c r="T336" s="94">
        <v>0</v>
      </c>
      <c r="U336" s="94">
        <v>0</v>
      </c>
      <c r="V336" s="94">
        <v>0</v>
      </c>
      <c r="W336" s="94">
        <v>0</v>
      </c>
      <c r="X336" s="94">
        <v>0</v>
      </c>
      <c r="Y336" s="94">
        <v>0</v>
      </c>
      <c r="Z336" s="94">
        <v>0</v>
      </c>
      <c r="AA336" s="94">
        <v>0</v>
      </c>
      <c r="AB336" s="94">
        <v>0</v>
      </c>
      <c r="AC336" s="94">
        <v>0</v>
      </c>
    </row>
    <row r="337" spans="1:29" x14ac:dyDescent="0.25">
      <c r="A337" s="94" t="s">
        <v>270</v>
      </c>
      <c r="M337" s="94">
        <v>0</v>
      </c>
      <c r="N337" s="94">
        <v>0</v>
      </c>
      <c r="O337" s="94">
        <v>0</v>
      </c>
      <c r="P337" s="94">
        <v>0</v>
      </c>
      <c r="Q337" s="94">
        <v>0</v>
      </c>
      <c r="R337" s="94">
        <v>0</v>
      </c>
      <c r="S337" s="94">
        <v>0</v>
      </c>
      <c r="T337" s="94">
        <v>0</v>
      </c>
      <c r="U337" s="94">
        <v>0</v>
      </c>
      <c r="V337" s="94">
        <v>0</v>
      </c>
      <c r="W337" s="94">
        <v>0</v>
      </c>
      <c r="X337" s="94">
        <v>0</v>
      </c>
      <c r="Y337" s="94">
        <v>0</v>
      </c>
      <c r="Z337" s="94">
        <v>0</v>
      </c>
      <c r="AA337" s="94">
        <v>0</v>
      </c>
      <c r="AB337" s="94">
        <v>0</v>
      </c>
      <c r="AC337" s="94">
        <v>0</v>
      </c>
    </row>
    <row r="338" spans="1:29" x14ac:dyDescent="0.25">
      <c r="A338" s="94" t="s">
        <v>271</v>
      </c>
      <c r="M338" s="94">
        <v>-670000000</v>
      </c>
      <c r="N338" s="94">
        <v>-2887000000</v>
      </c>
      <c r="O338" s="94">
        <v>1172000000</v>
      </c>
      <c r="P338" s="94">
        <v>-1146000000</v>
      </c>
      <c r="Q338" s="94">
        <v>-1000000</v>
      </c>
      <c r="R338" s="94">
        <v>-4365000000</v>
      </c>
      <c r="S338" s="94">
        <v>2602000000</v>
      </c>
      <c r="T338" s="94">
        <v>-80000000</v>
      </c>
      <c r="U338" s="94">
        <v>-3601000000</v>
      </c>
      <c r="V338" s="94">
        <v>-5445000000</v>
      </c>
      <c r="W338" s="94">
        <v>2794000000</v>
      </c>
      <c r="X338" s="94">
        <v>-3661000000</v>
      </c>
      <c r="Y338" s="94">
        <v>-2409000000</v>
      </c>
      <c r="Z338" s="94">
        <v>-5819000000</v>
      </c>
      <c r="AA338" s="94">
        <v>4364000000</v>
      </c>
      <c r="AB338" s="94">
        <v>-1969000000</v>
      </c>
      <c r="AC338" s="94">
        <v>-5833000000</v>
      </c>
    </row>
    <row r="339" spans="1:29" x14ac:dyDescent="0.25">
      <c r="A339" s="94" t="s">
        <v>272</v>
      </c>
      <c r="M339" s="94">
        <v>-484000000</v>
      </c>
      <c r="N339" s="94">
        <v>33000000</v>
      </c>
      <c r="O339" s="94">
        <v>-265000000</v>
      </c>
      <c r="P339" s="94">
        <v>89000000</v>
      </c>
      <c r="Q339" s="94">
        <v>-611000000</v>
      </c>
      <c r="R339" s="94">
        <v>166000000</v>
      </c>
      <c r="S339" s="94">
        <v>-115000000</v>
      </c>
      <c r="T339" s="94">
        <v>-244000000</v>
      </c>
      <c r="U339" s="94">
        <v>-233000000</v>
      </c>
      <c r="V339" s="94">
        <v>-738000000</v>
      </c>
      <c r="W339" s="94">
        <v>7000000</v>
      </c>
      <c r="X339" s="94">
        <v>-199000000</v>
      </c>
      <c r="Y339" s="94">
        <v>-1255000000</v>
      </c>
      <c r="Z339" s="94">
        <v>-399000000</v>
      </c>
      <c r="AA339" s="94">
        <v>-776000000</v>
      </c>
      <c r="AB339" s="94">
        <v>-845000000</v>
      </c>
      <c r="AC339" s="94">
        <v>-3275000000</v>
      </c>
    </row>
    <row r="340" spans="1:29" x14ac:dyDescent="0.25">
      <c r="A340" s="94" t="s">
        <v>273</v>
      </c>
      <c r="M340" s="94">
        <v>2280000000</v>
      </c>
      <c r="N340" s="94">
        <v>3610000000</v>
      </c>
      <c r="O340" s="94">
        <v>-801000000</v>
      </c>
      <c r="P340" s="94">
        <v>1372000000</v>
      </c>
      <c r="Q340" s="94">
        <v>2171000000</v>
      </c>
      <c r="R340" s="94">
        <v>6129000000</v>
      </c>
      <c r="S340" s="94">
        <v>-5237000000</v>
      </c>
      <c r="T340" s="94">
        <v>1757000000</v>
      </c>
      <c r="U340" s="94">
        <v>4379000000</v>
      </c>
      <c r="V340" s="94">
        <v>6938000000</v>
      </c>
      <c r="W340" s="94">
        <v>-4956000000</v>
      </c>
      <c r="X340" s="94">
        <v>4074000000</v>
      </c>
      <c r="Y340" s="94">
        <v>3157000000</v>
      </c>
      <c r="Z340" s="94">
        <v>6994000000</v>
      </c>
      <c r="AA340" s="94">
        <v>-6417000000</v>
      </c>
      <c r="AB340" s="94">
        <v>2584000000</v>
      </c>
      <c r="AC340" s="94">
        <v>6318000000</v>
      </c>
    </row>
    <row r="341" spans="1:29" x14ac:dyDescent="0.25">
      <c r="A341" s="94" t="s">
        <v>274</v>
      </c>
      <c r="M341" s="94">
        <v>-23000000</v>
      </c>
      <c r="N341" s="94">
        <v>99000000</v>
      </c>
      <c r="O341" s="94">
        <v>-81000000</v>
      </c>
      <c r="P341" s="94">
        <v>-9000000</v>
      </c>
      <c r="Q341" s="94">
        <v>-59000000</v>
      </c>
      <c r="R341" s="94">
        <v>186000000</v>
      </c>
      <c r="S341" s="94">
        <v>37000000</v>
      </c>
      <c r="T341" s="94">
        <v>111000000</v>
      </c>
      <c r="U341" s="94">
        <v>280000000</v>
      </c>
      <c r="V341" s="94">
        <v>207000000</v>
      </c>
      <c r="W341" s="94">
        <v>137000000</v>
      </c>
      <c r="X341" s="94">
        <v>-3000000</v>
      </c>
      <c r="Y341" s="94">
        <v>272000000</v>
      </c>
      <c r="Z341" s="94">
        <v>368000000</v>
      </c>
      <c r="AA341" s="94">
        <v>-94000000</v>
      </c>
      <c r="AB341" s="94">
        <v>86000000</v>
      </c>
      <c r="AC341" s="94">
        <v>632000000</v>
      </c>
    </row>
    <row r="342" spans="1:29" x14ac:dyDescent="0.25">
      <c r="A342" s="94" t="s">
        <v>275</v>
      </c>
      <c r="M342" s="94">
        <v>0</v>
      </c>
      <c r="N342" s="94">
        <v>0</v>
      </c>
      <c r="O342" s="94">
        <v>0</v>
      </c>
      <c r="P342" s="94">
        <v>0</v>
      </c>
      <c r="Q342" s="94">
        <v>0</v>
      </c>
      <c r="R342" s="94">
        <v>0</v>
      </c>
      <c r="S342" s="94">
        <v>0</v>
      </c>
      <c r="T342" s="94">
        <v>0</v>
      </c>
      <c r="U342" s="94">
        <v>0</v>
      </c>
      <c r="V342" s="94">
        <v>0</v>
      </c>
      <c r="W342" s="94">
        <v>0</v>
      </c>
      <c r="X342" s="94">
        <v>0</v>
      </c>
      <c r="Y342" s="94">
        <v>0</v>
      </c>
      <c r="Z342" s="94">
        <v>0</v>
      </c>
      <c r="AA342" s="94">
        <v>0</v>
      </c>
      <c r="AB342" s="94">
        <v>0</v>
      </c>
      <c r="AC342" s="94">
        <v>0</v>
      </c>
    </row>
    <row r="343" spans="1:29" x14ac:dyDescent="0.25">
      <c r="A343" s="94" t="s">
        <v>276</v>
      </c>
      <c r="M343" s="94">
        <v>0</v>
      </c>
      <c r="N343" s="94">
        <v>0</v>
      </c>
      <c r="O343" s="94">
        <v>0</v>
      </c>
      <c r="P343" s="94">
        <v>0</v>
      </c>
      <c r="Q343" s="94">
        <v>0</v>
      </c>
      <c r="R343" s="94">
        <v>0</v>
      </c>
      <c r="S343" s="94">
        <v>0</v>
      </c>
      <c r="T343" s="94">
        <v>0</v>
      </c>
      <c r="U343" s="94">
        <v>0</v>
      </c>
      <c r="V343" s="94">
        <v>0</v>
      </c>
      <c r="W343" s="94">
        <v>0</v>
      </c>
      <c r="X343" s="94">
        <v>0</v>
      </c>
      <c r="Y343" s="94">
        <v>0</v>
      </c>
      <c r="Z343" s="94">
        <v>0</v>
      </c>
      <c r="AA343" s="94">
        <v>0</v>
      </c>
      <c r="AB343" s="94">
        <v>0</v>
      </c>
      <c r="AC343" s="94">
        <v>0</v>
      </c>
    </row>
    <row r="344" spans="1:29" x14ac:dyDescent="0.25">
      <c r="A344" s="94" t="s">
        <v>277</v>
      </c>
      <c r="M344" s="94">
        <v>2257000000</v>
      </c>
      <c r="N344" s="94">
        <v>3709000000</v>
      </c>
      <c r="O344" s="94">
        <v>-882000000</v>
      </c>
      <c r="P344" s="94">
        <v>1363000000</v>
      </c>
      <c r="Q344" s="94">
        <v>2112000000</v>
      </c>
      <c r="R344" s="94">
        <v>6315000000</v>
      </c>
      <c r="S344" s="94">
        <v>-5200000000</v>
      </c>
      <c r="T344" s="94">
        <v>1868000000</v>
      </c>
      <c r="U344" s="94">
        <v>4659000000</v>
      </c>
      <c r="V344" s="94">
        <v>7145000000</v>
      </c>
      <c r="W344" s="94">
        <v>-4819000000</v>
      </c>
      <c r="X344" s="94">
        <v>4071000000</v>
      </c>
      <c r="Y344" s="94">
        <v>3429000000</v>
      </c>
      <c r="Z344" s="94">
        <v>7362000000</v>
      </c>
      <c r="AA344" s="94">
        <v>-6511000000</v>
      </c>
      <c r="AB344" s="94">
        <v>2670000000</v>
      </c>
      <c r="AC344" s="94">
        <v>6950000000</v>
      </c>
    </row>
    <row r="345" spans="1:29" x14ac:dyDescent="0.25">
      <c r="A345" s="94" t="s">
        <v>278</v>
      </c>
      <c r="M345" s="94">
        <v>0</v>
      </c>
      <c r="N345" s="94">
        <v>0</v>
      </c>
      <c r="O345" s="94">
        <v>0</v>
      </c>
      <c r="P345" s="94">
        <v>0</v>
      </c>
      <c r="Q345" s="94">
        <v>0</v>
      </c>
      <c r="R345" s="94">
        <v>0</v>
      </c>
      <c r="S345" s="94">
        <v>0</v>
      </c>
      <c r="T345" s="94">
        <v>0</v>
      </c>
      <c r="U345" s="94">
        <v>0</v>
      </c>
      <c r="V345" s="94">
        <v>0</v>
      </c>
      <c r="W345" s="94">
        <v>0</v>
      </c>
      <c r="X345" s="94">
        <v>0</v>
      </c>
      <c r="Y345" s="94">
        <v>0</v>
      </c>
      <c r="Z345" s="94">
        <v>0</v>
      </c>
      <c r="AA345" s="94">
        <v>0</v>
      </c>
      <c r="AB345" s="94">
        <v>0</v>
      </c>
      <c r="AC345" s="94">
        <v>0</v>
      </c>
    </row>
    <row r="346" spans="1:29" x14ac:dyDescent="0.25">
      <c r="A346" s="94" t="s">
        <v>279</v>
      </c>
      <c r="M346" s="94">
        <v>-132000000</v>
      </c>
      <c r="N346" s="94">
        <v>495000000</v>
      </c>
      <c r="O346" s="94">
        <v>1093000000</v>
      </c>
      <c r="P346" s="94">
        <v>-737000000</v>
      </c>
      <c r="Q346" s="94">
        <v>1685000000</v>
      </c>
      <c r="R346" s="94">
        <v>-1222000000</v>
      </c>
      <c r="S346" s="94">
        <v>-2958000000</v>
      </c>
      <c r="T346" s="94">
        <v>2327000000</v>
      </c>
      <c r="U346" s="94">
        <v>756000000</v>
      </c>
      <c r="V346" s="94">
        <v>1702000000</v>
      </c>
      <c r="W346" s="94">
        <v>-1233000000</v>
      </c>
      <c r="X346" s="94">
        <v>-871000000</v>
      </c>
      <c r="Y346" s="94">
        <v>2806000000</v>
      </c>
      <c r="Z346" s="94">
        <v>-2225000000</v>
      </c>
      <c r="AA346" s="94">
        <v>897000000</v>
      </c>
      <c r="AB346" s="94">
        <v>-4217000000</v>
      </c>
      <c r="AC346" s="94">
        <v>-2739000000</v>
      </c>
    </row>
    <row r="347" spans="1:29" x14ac:dyDescent="0.25">
      <c r="A347" s="94" t="s">
        <v>280</v>
      </c>
      <c r="M347" s="94">
        <v>13210000000</v>
      </c>
      <c r="N347" s="94">
        <v>12987000000</v>
      </c>
      <c r="O347" s="94">
        <v>12000000000</v>
      </c>
      <c r="P347" s="94">
        <v>12627000000</v>
      </c>
      <c r="Q347" s="94">
        <v>15466000000</v>
      </c>
      <c r="R347" s="94">
        <v>14427000000</v>
      </c>
      <c r="S347" s="94">
        <v>11451000000</v>
      </c>
      <c r="T347" s="94">
        <v>13993000000</v>
      </c>
      <c r="U347" s="94">
        <v>17003000000</v>
      </c>
      <c r="V347" s="94">
        <v>22677000000</v>
      </c>
      <c r="W347" s="94">
        <v>19289000000</v>
      </c>
      <c r="X347" s="94">
        <v>21890000000</v>
      </c>
      <c r="Y347" s="94">
        <v>25539000000</v>
      </c>
      <c r="Z347" s="94">
        <v>24934000000</v>
      </c>
      <c r="AA347" s="94">
        <v>25106000000</v>
      </c>
      <c r="AB347" s="94">
        <v>19422000000</v>
      </c>
      <c r="AC347" s="94">
        <v>95001000000</v>
      </c>
    </row>
    <row r="348" spans="1:29" x14ac:dyDescent="0.25">
      <c r="A348" s="94" t="s">
        <v>281</v>
      </c>
      <c r="M348" s="94">
        <v>-5282000000</v>
      </c>
      <c r="N348" s="94">
        <v>-7081000000</v>
      </c>
      <c r="O348" s="94">
        <v>-4638000000</v>
      </c>
      <c r="P348" s="94">
        <v>-6126000000</v>
      </c>
      <c r="Q348" s="94">
        <v>-6732000000</v>
      </c>
      <c r="R348" s="94">
        <v>-6052000000</v>
      </c>
      <c r="S348" s="94">
        <v>-6005000000</v>
      </c>
      <c r="T348" s="94">
        <v>-5391000000</v>
      </c>
      <c r="U348" s="94">
        <v>-5406000000</v>
      </c>
      <c r="V348" s="94">
        <v>-5479000000</v>
      </c>
      <c r="W348" s="94">
        <v>-5942000000</v>
      </c>
      <c r="X348" s="94">
        <v>-5496000000</v>
      </c>
      <c r="Y348" s="94">
        <v>-6819000000</v>
      </c>
      <c r="Z348" s="94">
        <v>-6383000000</v>
      </c>
      <c r="AA348" s="94">
        <v>-9786000000</v>
      </c>
      <c r="AB348" s="94">
        <v>-6828000000</v>
      </c>
      <c r="AC348" s="94">
        <v>-29816000000</v>
      </c>
    </row>
    <row r="349" spans="1:29" x14ac:dyDescent="0.25">
      <c r="A349" s="94" t="s">
        <v>282</v>
      </c>
      <c r="M349" s="94">
        <v>-14685000000</v>
      </c>
      <c r="N349" s="94">
        <v>-13773000000</v>
      </c>
      <c r="O349" s="94">
        <v>-21790000000</v>
      </c>
      <c r="P349" s="94">
        <v>-24029000000</v>
      </c>
      <c r="Q349" s="94">
        <v>-36648000000</v>
      </c>
      <c r="R349" s="94">
        <v>-19780000000</v>
      </c>
      <c r="S349" s="94">
        <v>-38135000000</v>
      </c>
      <c r="T349" s="94">
        <v>-27287000000</v>
      </c>
      <c r="U349" s="94">
        <v>-41374000000</v>
      </c>
      <c r="V349" s="94">
        <v>-36955000000</v>
      </c>
      <c r="W349" s="94">
        <v>-37072000000</v>
      </c>
      <c r="X349" s="94">
        <v>-24949000000</v>
      </c>
      <c r="Y349" s="94">
        <v>-35153000000</v>
      </c>
      <c r="Z349" s="94">
        <v>-40860000000</v>
      </c>
      <c r="AA349" s="94">
        <v>-29238000000</v>
      </c>
      <c r="AB349" s="94">
        <v>-22225000000</v>
      </c>
      <c r="AC349" s="94">
        <v>-127476000000</v>
      </c>
    </row>
    <row r="350" spans="1:29" x14ac:dyDescent="0.25">
      <c r="A350" s="94" t="s">
        <v>283</v>
      </c>
      <c r="M350" s="94">
        <v>9557000000</v>
      </c>
      <c r="N350" s="94">
        <v>13988000000</v>
      </c>
      <c r="O350" s="94">
        <v>21105000000</v>
      </c>
      <c r="P350" s="94">
        <v>19793000000</v>
      </c>
      <c r="Q350" s="94">
        <v>34182000000</v>
      </c>
      <c r="R350" s="94">
        <v>23150000000</v>
      </c>
      <c r="S350" s="94">
        <v>42071000000</v>
      </c>
      <c r="T350" s="94">
        <v>24276000000</v>
      </c>
      <c r="U350" s="94">
        <v>32002000000</v>
      </c>
      <c r="V350" s="94">
        <v>35580000000</v>
      </c>
      <c r="W350" s="94">
        <v>39267000000</v>
      </c>
      <c r="X350" s="94">
        <v>21656000000</v>
      </c>
      <c r="Y350" s="94">
        <v>31793000000</v>
      </c>
      <c r="Z350" s="94">
        <v>36512000000</v>
      </c>
      <c r="AA350" s="94">
        <v>29791000000</v>
      </c>
      <c r="AB350" s="94">
        <v>25708000000</v>
      </c>
      <c r="AC350" s="94">
        <v>123804000000</v>
      </c>
    </row>
    <row r="351" spans="1:29" x14ac:dyDescent="0.25">
      <c r="A351" s="94" t="s">
        <v>284</v>
      </c>
      <c r="M351" s="94">
        <v>0</v>
      </c>
      <c r="N351" s="94">
        <v>0</v>
      </c>
      <c r="O351" s="94">
        <v>0</v>
      </c>
      <c r="P351" s="94">
        <v>0</v>
      </c>
      <c r="Q351" s="94">
        <v>0</v>
      </c>
      <c r="R351" s="94">
        <v>0</v>
      </c>
      <c r="S351" s="94">
        <v>0</v>
      </c>
      <c r="T351" s="94">
        <v>0</v>
      </c>
      <c r="U351" s="94">
        <v>0</v>
      </c>
      <c r="V351" s="94">
        <v>0</v>
      </c>
      <c r="W351" s="94">
        <v>0</v>
      </c>
      <c r="X351" s="94">
        <v>0</v>
      </c>
      <c r="Y351" s="94">
        <v>0</v>
      </c>
      <c r="Z351" s="94">
        <v>0</v>
      </c>
      <c r="AA351" s="94">
        <v>0</v>
      </c>
      <c r="AB351" s="94">
        <v>0</v>
      </c>
      <c r="AC351" s="94">
        <v>0</v>
      </c>
    </row>
    <row r="352" spans="1:29" x14ac:dyDescent="0.25">
      <c r="A352" s="94" t="s">
        <v>285</v>
      </c>
      <c r="M352" s="94">
        <v>-5128000000</v>
      </c>
      <c r="N352" s="94">
        <v>215000000</v>
      </c>
      <c r="O352" s="94">
        <v>-685000000</v>
      </c>
      <c r="P352" s="94">
        <v>-4236000000</v>
      </c>
      <c r="Q352" s="94">
        <v>-2466000000</v>
      </c>
      <c r="R352" s="94">
        <v>3370000000</v>
      </c>
      <c r="S352" s="94">
        <v>3936000000</v>
      </c>
      <c r="T352" s="94">
        <v>-3011000000</v>
      </c>
      <c r="U352" s="94">
        <v>-9372000000</v>
      </c>
      <c r="V352" s="94">
        <v>-1375000000</v>
      </c>
      <c r="W352" s="94">
        <v>2195000000</v>
      </c>
      <c r="X352" s="94">
        <v>-3293000000</v>
      </c>
      <c r="Y352" s="94">
        <v>-3360000000</v>
      </c>
      <c r="Z352" s="94">
        <v>-4348000000</v>
      </c>
      <c r="AA352" s="94">
        <v>553000000</v>
      </c>
      <c r="AB352" s="94">
        <v>3483000000</v>
      </c>
      <c r="AC352" s="94">
        <v>-3672000000</v>
      </c>
    </row>
    <row r="353" spans="1:29" x14ac:dyDescent="0.25">
      <c r="A353" s="94" t="s">
        <v>286</v>
      </c>
      <c r="M353" s="94">
        <v>-18000000</v>
      </c>
      <c r="N353" s="94">
        <v>-39000000</v>
      </c>
      <c r="O353" s="94">
        <v>-99000000</v>
      </c>
      <c r="P353" s="94">
        <v>-148000000</v>
      </c>
      <c r="Q353" s="94">
        <v>-126000000</v>
      </c>
      <c r="R353" s="94">
        <v>-2142000000</v>
      </c>
      <c r="S353" s="94">
        <v>-190000000</v>
      </c>
      <c r="T353" s="94">
        <v>-165000000</v>
      </c>
      <c r="U353" s="94">
        <v>-13000000</v>
      </c>
      <c r="V353" s="94">
        <v>-370000000</v>
      </c>
      <c r="W353" s="94">
        <v>-1666000000</v>
      </c>
      <c r="X353" s="94">
        <v>-308000000</v>
      </c>
      <c r="Y353" s="94">
        <v>-259000000</v>
      </c>
      <c r="Z353" s="94">
        <v>-385000000</v>
      </c>
      <c r="AA353" s="94">
        <v>-173000000</v>
      </c>
      <c r="AB353" s="94">
        <v>-1063000000</v>
      </c>
      <c r="AC353" s="94">
        <v>-1880000000</v>
      </c>
    </row>
    <row r="354" spans="1:29" x14ac:dyDescent="0.25">
      <c r="A354" s="94" t="s">
        <v>287</v>
      </c>
      <c r="M354" s="94">
        <v>0</v>
      </c>
      <c r="N354" s="94">
        <v>0</v>
      </c>
      <c r="O354" s="94">
        <v>0</v>
      </c>
      <c r="P354" s="94">
        <v>0</v>
      </c>
      <c r="Q354" s="94">
        <v>0</v>
      </c>
      <c r="R354" s="94">
        <v>0</v>
      </c>
      <c r="S354" s="94">
        <v>0</v>
      </c>
      <c r="T354" s="94">
        <v>0</v>
      </c>
      <c r="U354" s="94">
        <v>0</v>
      </c>
      <c r="V354" s="94">
        <v>0</v>
      </c>
      <c r="W354" s="94">
        <v>0</v>
      </c>
      <c r="X354" s="94">
        <v>0</v>
      </c>
      <c r="Y354" s="94">
        <v>0</v>
      </c>
      <c r="Z354" s="94">
        <v>0</v>
      </c>
      <c r="AA354" s="94">
        <v>0</v>
      </c>
      <c r="AB354" s="94">
        <v>0</v>
      </c>
      <c r="AC354" s="94">
        <v>0</v>
      </c>
    </row>
    <row r="355" spans="1:29" x14ac:dyDescent="0.25">
      <c r="A355" s="94" t="s">
        <v>288</v>
      </c>
      <c r="M355" s="94">
        <v>20000000</v>
      </c>
      <c r="N355" s="94">
        <v>29000000</v>
      </c>
      <c r="O355" s="94">
        <v>34000000</v>
      </c>
      <c r="P355" s="94">
        <v>55000000</v>
      </c>
      <c r="Q355" s="94">
        <v>379000000</v>
      </c>
      <c r="R355" s="94">
        <v>121000000</v>
      </c>
      <c r="S355" s="94">
        <v>412000000</v>
      </c>
      <c r="T355" s="94">
        <v>119000000</v>
      </c>
      <c r="U355" s="94">
        <v>-406000000</v>
      </c>
      <c r="V355" s="94">
        <v>-57000000</v>
      </c>
      <c r="W355" s="94">
        <v>30000000</v>
      </c>
      <c r="X355" s="94">
        <v>23000000</v>
      </c>
      <c r="Y355" s="94">
        <v>388000000</v>
      </c>
      <c r="Z355" s="94">
        <v>100000000</v>
      </c>
      <c r="AA355" s="94">
        <v>355000000</v>
      </c>
      <c r="AB355" s="94">
        <v>221000000</v>
      </c>
      <c r="AC355" s="94">
        <v>1064000000</v>
      </c>
    </row>
    <row r="356" spans="1:29" x14ac:dyDescent="0.25">
      <c r="A356" s="94" t="s">
        <v>289</v>
      </c>
      <c r="M356" s="94">
        <v>-10408000000</v>
      </c>
      <c r="N356" s="94">
        <v>-6876000000</v>
      </c>
      <c r="O356" s="94">
        <v>-5388000000</v>
      </c>
      <c r="P356" s="94">
        <v>-10455000000</v>
      </c>
      <c r="Q356" s="94">
        <v>-8945000000</v>
      </c>
      <c r="R356" s="94">
        <v>-4703000000</v>
      </c>
      <c r="S356" s="94">
        <v>-1847000000</v>
      </c>
      <c r="T356" s="94">
        <v>-8448000000</v>
      </c>
      <c r="U356" s="94">
        <v>-15197000000</v>
      </c>
      <c r="V356" s="94">
        <v>-7281000000</v>
      </c>
      <c r="W356" s="94">
        <v>-5383000000</v>
      </c>
      <c r="X356" s="94">
        <v>-9074000000</v>
      </c>
      <c r="Y356" s="94">
        <v>-10050000000</v>
      </c>
      <c r="Z356" s="94">
        <v>-11016000000</v>
      </c>
      <c r="AA356" s="94">
        <v>-9051000000</v>
      </c>
      <c r="AB356" s="94">
        <v>-4187000000</v>
      </c>
      <c r="AC356" s="94">
        <v>-34304000000</v>
      </c>
    </row>
    <row r="357" spans="1:29" x14ac:dyDescent="0.25">
      <c r="A357" s="94" t="s">
        <v>290</v>
      </c>
      <c r="M357" s="94">
        <v>0</v>
      </c>
      <c r="N357" s="94">
        <v>0</v>
      </c>
      <c r="O357" s="94">
        <v>0</v>
      </c>
      <c r="P357" s="94">
        <v>0</v>
      </c>
      <c r="Q357" s="94">
        <v>0</v>
      </c>
      <c r="R357" s="94">
        <v>0</v>
      </c>
      <c r="S357" s="94">
        <v>0</v>
      </c>
      <c r="T357" s="94">
        <v>0</v>
      </c>
      <c r="U357" s="94">
        <v>0</v>
      </c>
      <c r="V357" s="94">
        <v>0</v>
      </c>
      <c r="W357" s="94">
        <v>0</v>
      </c>
      <c r="X357" s="94">
        <v>0</v>
      </c>
      <c r="Y357" s="94">
        <v>0</v>
      </c>
      <c r="Z357" s="94">
        <v>0</v>
      </c>
      <c r="AA357" s="94">
        <v>0</v>
      </c>
      <c r="AB357" s="94">
        <v>0</v>
      </c>
      <c r="AC357" s="94">
        <v>0</v>
      </c>
    </row>
    <row r="358" spans="1:29" x14ac:dyDescent="0.25">
      <c r="A358" s="94" t="s">
        <v>291</v>
      </c>
      <c r="M358" s="94">
        <v>530000000</v>
      </c>
      <c r="N358" s="94">
        <v>0</v>
      </c>
      <c r="O358" s="94">
        <v>315000000</v>
      </c>
      <c r="P358" s="94">
        <v>2000000</v>
      </c>
      <c r="Q358" s="94">
        <v>0</v>
      </c>
      <c r="R358" s="94">
        <v>0</v>
      </c>
      <c r="S358" s="94">
        <v>1898000000</v>
      </c>
      <c r="T358" s="94">
        <v>0</v>
      </c>
      <c r="U358" s="94">
        <v>9863000000</v>
      </c>
      <c r="V358" s="94">
        <v>0</v>
      </c>
      <c r="W358" s="94">
        <v>900000000</v>
      </c>
      <c r="X358" s="94">
        <v>6699000000</v>
      </c>
      <c r="Y358" s="94">
        <v>6350000000</v>
      </c>
      <c r="Z358" s="94">
        <v>6250000000</v>
      </c>
      <c r="AA358" s="94">
        <v>16422000000</v>
      </c>
      <c r="AB358" s="94">
        <v>12806000000</v>
      </c>
      <c r="AC358" s="94">
        <v>41828000000</v>
      </c>
    </row>
    <row r="359" spans="1:29" x14ac:dyDescent="0.25">
      <c r="A359" s="94" t="s">
        <v>292</v>
      </c>
      <c r="M359" s="94">
        <v>-555000000</v>
      </c>
      <c r="N359" s="94">
        <v>-5000000</v>
      </c>
      <c r="O359" s="94">
        <v>-345000000</v>
      </c>
      <c r="P359" s="94">
        <v>-48000000</v>
      </c>
      <c r="Q359" s="94">
        <v>-145000000</v>
      </c>
      <c r="R359" s="94">
        <v>-47000000</v>
      </c>
      <c r="S359" s="94">
        <v>-1947000000</v>
      </c>
      <c r="T359" s="94">
        <v>-35000000</v>
      </c>
      <c r="U359" s="94">
        <v>-61000000</v>
      </c>
      <c r="V359" s="94">
        <v>-57000000</v>
      </c>
      <c r="W359" s="94">
        <v>-937000000</v>
      </c>
      <c r="X359" s="94">
        <v>-7741000000</v>
      </c>
      <c r="Y359" s="94">
        <v>-6392000000</v>
      </c>
      <c r="Z359" s="94">
        <v>-6365000000</v>
      </c>
      <c r="AA359" s="94">
        <v>-16420000000</v>
      </c>
      <c r="AB359" s="94">
        <v>-13162000000</v>
      </c>
      <c r="AC359" s="94">
        <v>-42339000000</v>
      </c>
    </row>
    <row r="360" spans="1:29" x14ac:dyDescent="0.25">
      <c r="A360" s="94" t="s">
        <v>293</v>
      </c>
      <c r="M360" s="94">
        <v>-25000000</v>
      </c>
      <c r="N360" s="94">
        <v>-5000000</v>
      </c>
      <c r="O360" s="94">
        <v>-30000000</v>
      </c>
      <c r="P360" s="94">
        <v>-46000000</v>
      </c>
      <c r="Q360" s="94">
        <v>-145000000</v>
      </c>
      <c r="R360" s="94">
        <v>-47000000</v>
      </c>
      <c r="S360" s="94">
        <v>-49000000</v>
      </c>
      <c r="T360" s="94">
        <v>-35000000</v>
      </c>
      <c r="U360" s="94">
        <v>9802000000</v>
      </c>
      <c r="V360" s="94">
        <v>-57000000</v>
      </c>
      <c r="W360" s="94">
        <v>-37000000</v>
      </c>
      <c r="X360" s="94">
        <v>-1042000000</v>
      </c>
      <c r="Y360" s="94">
        <v>-42000000</v>
      </c>
      <c r="Z360" s="94">
        <v>-115000000</v>
      </c>
      <c r="AA360" s="94">
        <v>2000000</v>
      </c>
      <c r="AB360" s="94">
        <v>-356000000</v>
      </c>
      <c r="AC360" s="94">
        <v>-511000000</v>
      </c>
    </row>
    <row r="361" spans="1:29" x14ac:dyDescent="0.25">
      <c r="A361" s="94" t="s">
        <v>294</v>
      </c>
      <c r="M361" s="94">
        <v>0</v>
      </c>
      <c r="N361" s="94">
        <v>0</v>
      </c>
      <c r="O361" s="94">
        <v>0</v>
      </c>
      <c r="P361" s="94">
        <v>0</v>
      </c>
      <c r="Q361" s="94">
        <v>0</v>
      </c>
      <c r="R361" s="94">
        <v>0</v>
      </c>
      <c r="S361" s="94">
        <v>0</v>
      </c>
      <c r="T361" s="94">
        <v>0</v>
      </c>
      <c r="U361" s="94">
        <v>0</v>
      </c>
      <c r="V361" s="94">
        <v>0</v>
      </c>
      <c r="W361" s="94">
        <v>0</v>
      </c>
      <c r="X361" s="94">
        <v>0</v>
      </c>
      <c r="Y361" s="94">
        <v>0</v>
      </c>
      <c r="Z361" s="94">
        <v>0</v>
      </c>
      <c r="AA361" s="94">
        <v>0</v>
      </c>
      <c r="AB361" s="94">
        <v>0</v>
      </c>
      <c r="AC361" s="94">
        <v>0</v>
      </c>
    </row>
    <row r="362" spans="1:29" x14ac:dyDescent="0.25">
      <c r="A362" s="94" t="s">
        <v>295</v>
      </c>
      <c r="M362" s="94">
        <v>-25000000</v>
      </c>
      <c r="N362" s="94">
        <v>-5000000</v>
      </c>
      <c r="O362" s="94">
        <v>-30000000</v>
      </c>
      <c r="P362" s="94">
        <v>-46000000</v>
      </c>
      <c r="Q362" s="94">
        <v>-145000000</v>
      </c>
      <c r="R362" s="94">
        <v>-47000000</v>
      </c>
      <c r="S362" s="94">
        <v>-49000000</v>
      </c>
      <c r="T362" s="94">
        <v>-35000000</v>
      </c>
      <c r="U362" s="94">
        <v>9802000000</v>
      </c>
      <c r="V362" s="94">
        <v>-57000000</v>
      </c>
      <c r="W362" s="94">
        <v>-37000000</v>
      </c>
      <c r="X362" s="94">
        <v>-1042000000</v>
      </c>
      <c r="Y362" s="94">
        <v>-42000000</v>
      </c>
      <c r="Z362" s="94">
        <v>-115000000</v>
      </c>
      <c r="AA362" s="94">
        <v>2000000</v>
      </c>
      <c r="AB362" s="94">
        <v>-356000000</v>
      </c>
      <c r="AC362" s="94">
        <v>-511000000</v>
      </c>
    </row>
    <row r="363" spans="1:29" x14ac:dyDescent="0.25">
      <c r="A363" s="94" t="s">
        <v>296</v>
      </c>
      <c r="M363" s="94">
        <v>0</v>
      </c>
      <c r="N363" s="94">
        <v>950000000</v>
      </c>
      <c r="O363" s="94">
        <v>47000000</v>
      </c>
      <c r="P363" s="94">
        <v>137000000</v>
      </c>
      <c r="Q363" s="94">
        <v>18000000</v>
      </c>
      <c r="R363" s="94">
        <v>18000000</v>
      </c>
      <c r="S363" s="94">
        <v>1600000000</v>
      </c>
      <c r="T363" s="94">
        <v>864000000</v>
      </c>
      <c r="U363" s="94">
        <v>-2000000</v>
      </c>
      <c r="V363" s="94">
        <v>338000000</v>
      </c>
      <c r="W363" s="94">
        <v>10000000</v>
      </c>
      <c r="X363" s="94">
        <v>300000000</v>
      </c>
      <c r="Y363" s="94">
        <v>0</v>
      </c>
      <c r="Z363" s="94">
        <v>0</v>
      </c>
      <c r="AA363" s="94">
        <v>0</v>
      </c>
      <c r="AB363" s="94">
        <v>0</v>
      </c>
      <c r="AC363" s="94">
        <v>0</v>
      </c>
    </row>
    <row r="364" spans="1:29" x14ac:dyDescent="0.25">
      <c r="A364" s="94" t="s">
        <v>297</v>
      </c>
      <c r="M364" s="94">
        <v>-3453000000</v>
      </c>
      <c r="N364" s="94">
        <v>-3691000000</v>
      </c>
      <c r="O364" s="94">
        <v>-4200000000</v>
      </c>
      <c r="P364" s="94">
        <v>-4837000000</v>
      </c>
      <c r="Q364" s="94">
        <v>-6827000000</v>
      </c>
      <c r="R364" s="94">
        <v>-7297000000</v>
      </c>
      <c r="S364" s="94">
        <v>-9737000000</v>
      </c>
      <c r="T364" s="94">
        <v>-8327000000</v>
      </c>
      <c r="U364" s="94">
        <v>-9254000000</v>
      </c>
      <c r="V364" s="94">
        <v>-9551000000</v>
      </c>
      <c r="W364" s="94">
        <v>-13579000000</v>
      </c>
      <c r="X364" s="94">
        <v>-15249000000</v>
      </c>
      <c r="Y364" s="94">
        <v>-15212000000</v>
      </c>
      <c r="Z364" s="94">
        <v>-16396000000</v>
      </c>
      <c r="AA364" s="94">
        <v>-16216000000</v>
      </c>
      <c r="AB364" s="94">
        <v>-17461000000</v>
      </c>
      <c r="AC364" s="94">
        <v>-65285000000</v>
      </c>
    </row>
    <row r="365" spans="1:29" x14ac:dyDescent="0.25">
      <c r="A365" s="94" t="s">
        <v>298</v>
      </c>
      <c r="M365" s="94">
        <v>0</v>
      </c>
      <c r="N365" s="94">
        <v>0</v>
      </c>
      <c r="O365" s="94">
        <v>0</v>
      </c>
      <c r="P365" s="94">
        <v>0</v>
      </c>
      <c r="Q365" s="94">
        <v>0</v>
      </c>
      <c r="R365" s="94">
        <v>0</v>
      </c>
      <c r="S365" s="94">
        <v>0</v>
      </c>
      <c r="T365" s="94">
        <v>0</v>
      </c>
      <c r="U365" s="94">
        <v>0</v>
      </c>
      <c r="V365" s="94">
        <v>0</v>
      </c>
      <c r="W365" s="94">
        <v>0</v>
      </c>
      <c r="X365" s="94">
        <v>0</v>
      </c>
      <c r="Y365" s="94">
        <v>0</v>
      </c>
      <c r="Z365" s="94">
        <v>0</v>
      </c>
      <c r="AA365" s="94">
        <v>0</v>
      </c>
      <c r="AB365" s="94">
        <v>0</v>
      </c>
      <c r="AC365" s="94">
        <v>0</v>
      </c>
    </row>
    <row r="366" spans="1:29" x14ac:dyDescent="0.25">
      <c r="A366" s="94" t="s">
        <v>299</v>
      </c>
      <c r="M366" s="94">
        <v>-3453000000</v>
      </c>
      <c r="N366" s="94">
        <v>-2741000000</v>
      </c>
      <c r="O366" s="94">
        <v>-4153000000</v>
      </c>
      <c r="P366" s="94">
        <v>-4700000000</v>
      </c>
      <c r="Q366" s="94">
        <v>-6809000000</v>
      </c>
      <c r="R366" s="94">
        <v>-7279000000</v>
      </c>
      <c r="S366" s="94">
        <v>-8137000000</v>
      </c>
      <c r="T366" s="94">
        <v>-7463000000</v>
      </c>
      <c r="U366" s="94">
        <v>-9256000000</v>
      </c>
      <c r="V366" s="94">
        <v>-9213000000</v>
      </c>
      <c r="W366" s="94">
        <v>-13569000000</v>
      </c>
      <c r="X366" s="94">
        <v>-14949000000</v>
      </c>
      <c r="Y366" s="94">
        <v>-15212000000</v>
      </c>
      <c r="Z366" s="94">
        <v>-16396000000</v>
      </c>
      <c r="AA366" s="94">
        <v>-16216000000</v>
      </c>
      <c r="AB366" s="94">
        <v>-17461000000</v>
      </c>
      <c r="AC366" s="94">
        <v>-65285000000</v>
      </c>
    </row>
    <row r="367" spans="1:29" x14ac:dyDescent="0.25">
      <c r="A367" s="94" t="s">
        <v>300</v>
      </c>
      <c r="M367" s="94">
        <v>0</v>
      </c>
      <c r="N367" s="94">
        <v>0</v>
      </c>
      <c r="O367" s="94">
        <v>0</v>
      </c>
      <c r="P367" s="94">
        <v>0</v>
      </c>
      <c r="Q367" s="94">
        <v>0</v>
      </c>
      <c r="R367" s="94">
        <v>0</v>
      </c>
      <c r="S367" s="94">
        <v>0</v>
      </c>
      <c r="T367" s="94">
        <v>0</v>
      </c>
      <c r="U367" s="94">
        <v>0</v>
      </c>
      <c r="V367" s="94">
        <v>0</v>
      </c>
      <c r="W367" s="94">
        <v>0</v>
      </c>
      <c r="X367" s="94">
        <v>0</v>
      </c>
      <c r="Y367" s="94">
        <v>0</v>
      </c>
      <c r="Z367" s="94">
        <v>0</v>
      </c>
      <c r="AA367" s="94">
        <v>0</v>
      </c>
      <c r="AB367" s="94">
        <v>0</v>
      </c>
      <c r="AC367" s="94">
        <v>0</v>
      </c>
    </row>
    <row r="368" spans="1:29" x14ac:dyDescent="0.25">
      <c r="A368" s="94" t="s">
        <v>301</v>
      </c>
      <c r="M368" s="94">
        <v>0</v>
      </c>
      <c r="N368" s="94">
        <v>0</v>
      </c>
      <c r="O368" s="94">
        <v>0</v>
      </c>
      <c r="P368" s="94">
        <v>0</v>
      </c>
      <c r="Q368" s="94">
        <v>0</v>
      </c>
      <c r="R368" s="94">
        <v>0</v>
      </c>
      <c r="S368" s="94">
        <v>0</v>
      </c>
      <c r="T368" s="94">
        <v>0</v>
      </c>
      <c r="U368" s="94">
        <v>0</v>
      </c>
      <c r="V368" s="94">
        <v>0</v>
      </c>
      <c r="W368" s="94">
        <v>0</v>
      </c>
      <c r="X368" s="94">
        <v>0</v>
      </c>
      <c r="Y368" s="94">
        <v>0</v>
      </c>
      <c r="Z368" s="94">
        <v>0</v>
      </c>
      <c r="AA368" s="94">
        <v>0</v>
      </c>
      <c r="AB368" s="94">
        <v>0</v>
      </c>
      <c r="AC368" s="94">
        <v>0</v>
      </c>
    </row>
    <row r="369" spans="1:29" x14ac:dyDescent="0.25">
      <c r="A369" s="94" t="s">
        <v>302</v>
      </c>
      <c r="M369" s="94">
        <v>-3478000000</v>
      </c>
      <c r="N369" s="94">
        <v>-2746000000</v>
      </c>
      <c r="O369" s="94">
        <v>-4183000000</v>
      </c>
      <c r="P369" s="94">
        <v>-4746000000</v>
      </c>
      <c r="Q369" s="94">
        <v>-6954000000</v>
      </c>
      <c r="R369" s="94">
        <v>-7326000000</v>
      </c>
      <c r="S369" s="94">
        <v>-8186000000</v>
      </c>
      <c r="T369" s="94">
        <v>-7498000000</v>
      </c>
      <c r="U369" s="94">
        <v>546000000</v>
      </c>
      <c r="V369" s="94">
        <v>-9270000000</v>
      </c>
      <c r="W369" s="94">
        <v>-13606000000</v>
      </c>
      <c r="X369" s="94">
        <v>-15991000000</v>
      </c>
      <c r="Y369" s="94">
        <v>-15254000000</v>
      </c>
      <c r="Z369" s="94">
        <v>-16511000000</v>
      </c>
      <c r="AA369" s="94">
        <v>-16214000000</v>
      </c>
      <c r="AB369" s="94">
        <v>-17817000000</v>
      </c>
      <c r="AC369" s="94">
        <v>-65796000000</v>
      </c>
    </row>
    <row r="370" spans="1:29" x14ac:dyDescent="0.25">
      <c r="A370" s="94" t="s">
        <v>303</v>
      </c>
      <c r="M370" s="94">
        <v>0</v>
      </c>
      <c r="N370" s="94">
        <v>0</v>
      </c>
      <c r="O370" s="94">
        <v>0</v>
      </c>
      <c r="P370" s="94">
        <v>0</v>
      </c>
      <c r="Q370" s="94">
        <v>0</v>
      </c>
      <c r="R370" s="94">
        <v>0</v>
      </c>
      <c r="S370" s="94">
        <v>0</v>
      </c>
      <c r="T370" s="94">
        <v>0</v>
      </c>
      <c r="U370" s="94">
        <v>0</v>
      </c>
      <c r="V370" s="94">
        <v>0</v>
      </c>
      <c r="W370" s="94">
        <v>0</v>
      </c>
      <c r="X370" s="94">
        <v>0</v>
      </c>
      <c r="Y370" s="94">
        <v>0</v>
      </c>
      <c r="Z370" s="94">
        <v>0</v>
      </c>
      <c r="AA370" s="94">
        <v>0</v>
      </c>
      <c r="AB370" s="94">
        <v>0</v>
      </c>
      <c r="AC370" s="94">
        <v>0</v>
      </c>
    </row>
    <row r="371" spans="1:29" x14ac:dyDescent="0.25">
      <c r="A371" s="94" t="s">
        <v>304</v>
      </c>
      <c r="M371" s="94">
        <v>-29000000</v>
      </c>
      <c r="N371" s="94">
        <v>-107000000</v>
      </c>
      <c r="O371" s="94">
        <v>18000000</v>
      </c>
      <c r="P371" s="94">
        <v>13000000</v>
      </c>
      <c r="Q371" s="94">
        <v>-122000000</v>
      </c>
      <c r="R371" s="94">
        <v>68000000</v>
      </c>
      <c r="S371" s="94">
        <v>-272000000</v>
      </c>
      <c r="T371" s="94">
        <v>51000000</v>
      </c>
      <c r="U371" s="94">
        <v>35000000</v>
      </c>
      <c r="V371" s="94">
        <v>210000000</v>
      </c>
      <c r="W371" s="94">
        <v>-143000000</v>
      </c>
      <c r="X371" s="94">
        <v>183000000</v>
      </c>
      <c r="Y371" s="94">
        <v>-146000000</v>
      </c>
      <c r="Z371" s="94">
        <v>-181000000</v>
      </c>
      <c r="AA371" s="94">
        <v>100000000</v>
      </c>
      <c r="AB371" s="94">
        <v>-368000000</v>
      </c>
      <c r="AC371" s="94">
        <v>-595000000</v>
      </c>
    </row>
    <row r="372" spans="1:29" x14ac:dyDescent="0.25">
      <c r="A372" s="94" t="s">
        <v>305</v>
      </c>
      <c r="M372" s="94">
        <v>0</v>
      </c>
      <c r="N372" s="94">
        <v>0</v>
      </c>
      <c r="O372" s="94">
        <v>16701000000</v>
      </c>
      <c r="P372" s="94">
        <v>0</v>
      </c>
      <c r="Q372" s="94">
        <v>0</v>
      </c>
      <c r="R372" s="94">
        <v>0</v>
      </c>
      <c r="S372" s="94">
        <v>18498000000</v>
      </c>
      <c r="T372" s="94">
        <v>0</v>
      </c>
      <c r="U372" s="94">
        <v>0</v>
      </c>
      <c r="V372" s="94">
        <v>0</v>
      </c>
      <c r="W372" s="94">
        <v>26465000000</v>
      </c>
      <c r="X372" s="94">
        <v>0</v>
      </c>
      <c r="Y372" s="94">
        <v>0</v>
      </c>
      <c r="Z372" s="94">
        <v>0</v>
      </c>
      <c r="AA372" s="94">
        <v>20945000000</v>
      </c>
      <c r="AB372" s="94">
        <v>0</v>
      </c>
      <c r="AC372" s="94">
        <v>20945000000</v>
      </c>
    </row>
    <row r="373" spans="1:29" x14ac:dyDescent="0.25">
      <c r="A373" s="94" t="s">
        <v>306</v>
      </c>
      <c r="M373" s="94">
        <v>13443000000</v>
      </c>
      <c r="N373" s="94">
        <v>16701000000</v>
      </c>
      <c r="O373" s="94">
        <v>19148000000</v>
      </c>
      <c r="P373" s="94">
        <v>16587000000</v>
      </c>
      <c r="Q373" s="94">
        <v>16032000000</v>
      </c>
      <c r="R373" s="94">
        <v>18498000000</v>
      </c>
      <c r="S373" s="94">
        <v>19644000000</v>
      </c>
      <c r="T373" s="94">
        <v>17742000000</v>
      </c>
      <c r="U373" s="94">
        <v>20129000000</v>
      </c>
      <c r="V373" s="94">
        <v>26465000000</v>
      </c>
      <c r="W373" s="94">
        <v>26622000000</v>
      </c>
      <c r="X373" s="94">
        <v>23630000000</v>
      </c>
      <c r="Y373" s="94">
        <v>23719000000</v>
      </c>
      <c r="Z373" s="94">
        <v>20945000000</v>
      </c>
      <c r="AA373" s="94">
        <v>20886000000</v>
      </c>
      <c r="AB373" s="94">
        <v>17936000000</v>
      </c>
      <c r="AC373" s="94">
        <v>17936000000</v>
      </c>
    </row>
    <row r="374" spans="1:29" x14ac:dyDescent="0.25">
      <c r="A374" s="94" t="s">
        <v>307</v>
      </c>
      <c r="M374" s="94">
        <v>0</v>
      </c>
      <c r="N374" s="94">
        <v>0</v>
      </c>
      <c r="O374" s="94">
        <v>0</v>
      </c>
      <c r="P374" s="94">
        <v>0</v>
      </c>
      <c r="Q374" s="94">
        <v>0</v>
      </c>
      <c r="R374" s="94">
        <v>0</v>
      </c>
      <c r="S374" s="94">
        <v>0</v>
      </c>
      <c r="T374" s="94">
        <v>0</v>
      </c>
      <c r="U374" s="94">
        <v>0</v>
      </c>
      <c r="V374" s="94">
        <v>0</v>
      </c>
      <c r="W374" s="94">
        <v>0</v>
      </c>
      <c r="X374" s="94">
        <v>0</v>
      </c>
      <c r="Y374" s="94">
        <v>0</v>
      </c>
      <c r="Z374" s="94">
        <v>0</v>
      </c>
      <c r="AA374" s="94">
        <v>0</v>
      </c>
      <c r="AB374" s="94">
        <v>0</v>
      </c>
      <c r="AC374" s="94">
        <v>0</v>
      </c>
    </row>
    <row r="375" spans="1:29" x14ac:dyDescent="0.25">
      <c r="A375" s="94" t="s">
        <v>308</v>
      </c>
      <c r="M375" s="94">
        <v>0</v>
      </c>
      <c r="N375" s="94">
        <v>0</v>
      </c>
      <c r="O375" s="94">
        <v>0</v>
      </c>
      <c r="P375" s="94">
        <v>0</v>
      </c>
      <c r="Q375" s="94">
        <v>0</v>
      </c>
      <c r="R375" s="94">
        <v>0</v>
      </c>
      <c r="S375" s="94">
        <v>0</v>
      </c>
      <c r="T375" s="94">
        <v>0</v>
      </c>
      <c r="U375" s="94">
        <v>0</v>
      </c>
      <c r="V375" s="94">
        <v>0</v>
      </c>
      <c r="W375" s="94">
        <v>0</v>
      </c>
      <c r="X375" s="94">
        <v>0</v>
      </c>
      <c r="Y375" s="94">
        <v>0</v>
      </c>
      <c r="Z375" s="94">
        <v>0</v>
      </c>
      <c r="AA375" s="94">
        <v>0</v>
      </c>
      <c r="AB375" s="94">
        <v>0</v>
      </c>
      <c r="AC375" s="94">
        <v>0</v>
      </c>
    </row>
    <row r="376" spans="1:29" x14ac:dyDescent="0.25">
      <c r="A376" s="94" t="s">
        <v>309</v>
      </c>
      <c r="M376" s="94">
        <v>-705000000</v>
      </c>
      <c r="N376" s="94">
        <v>3258000000</v>
      </c>
      <c r="O376" s="94">
        <v>2447000000</v>
      </c>
      <c r="P376" s="94">
        <v>-2561000000</v>
      </c>
      <c r="Q376" s="94">
        <v>-555000000</v>
      </c>
      <c r="R376" s="94">
        <v>2466000000</v>
      </c>
      <c r="S376" s="94">
        <v>1146000000</v>
      </c>
      <c r="T376" s="94">
        <v>-1902000000</v>
      </c>
      <c r="U376" s="94">
        <v>2387000000</v>
      </c>
      <c r="V376" s="94">
        <v>6336000000</v>
      </c>
      <c r="W376" s="94">
        <v>157000000</v>
      </c>
      <c r="X376" s="94">
        <v>-2992000000</v>
      </c>
      <c r="Y376" s="94">
        <v>89000000</v>
      </c>
      <c r="Z376" s="94">
        <v>-2774000000</v>
      </c>
      <c r="AA376" s="94">
        <v>-59000000</v>
      </c>
      <c r="AB376" s="94">
        <v>-2950000000</v>
      </c>
      <c r="AC376" s="94">
        <v>-2950000000</v>
      </c>
    </row>
    <row r="377" spans="1:29" x14ac:dyDescent="0.25">
      <c r="A377" s="94" t="s">
        <v>280</v>
      </c>
      <c r="M377" s="94">
        <v>13210000000</v>
      </c>
      <c r="N377" s="94">
        <v>12987000000</v>
      </c>
      <c r="O377" s="94">
        <v>12000000000</v>
      </c>
      <c r="P377" s="94">
        <v>12627000000</v>
      </c>
      <c r="Q377" s="94">
        <v>15466000000</v>
      </c>
      <c r="R377" s="94">
        <v>14427000000</v>
      </c>
      <c r="S377" s="94">
        <v>11451000000</v>
      </c>
      <c r="T377" s="94">
        <v>13993000000</v>
      </c>
      <c r="U377" s="94">
        <v>17003000000</v>
      </c>
      <c r="V377" s="94">
        <v>22677000000</v>
      </c>
      <c r="W377" s="94">
        <v>19289000000</v>
      </c>
      <c r="X377" s="94">
        <v>21890000000</v>
      </c>
      <c r="Y377" s="94">
        <v>25539000000</v>
      </c>
      <c r="Z377" s="94">
        <v>24934000000</v>
      </c>
      <c r="AA377" s="94">
        <v>25106000000</v>
      </c>
      <c r="AB377" s="94">
        <v>19422000000</v>
      </c>
      <c r="AC377" s="94">
        <v>95001000000</v>
      </c>
    </row>
    <row r="378" spans="1:29" x14ac:dyDescent="0.25">
      <c r="A378" s="94" t="s">
        <v>310</v>
      </c>
      <c r="M378" s="94">
        <v>98401000000</v>
      </c>
      <c r="N378" s="94">
        <v>101056000000</v>
      </c>
      <c r="O378" s="94">
        <v>103297000000</v>
      </c>
      <c r="P378" s="94">
        <v>110437000000</v>
      </c>
      <c r="Q378" s="94">
        <v>109134000000</v>
      </c>
      <c r="R378" s="94">
        <v>107357000000</v>
      </c>
      <c r="S378" s="94">
        <v>106829000000</v>
      </c>
      <c r="T378" s="94">
        <v>105411000000</v>
      </c>
      <c r="U378" s="94">
        <v>116169000000</v>
      </c>
      <c r="V378" s="94">
        <v>117462000000</v>
      </c>
      <c r="W378" s="94">
        <v>116684000000</v>
      </c>
      <c r="X378" s="94">
        <v>119956000000</v>
      </c>
      <c r="Y378" s="94">
        <v>122328000000</v>
      </c>
      <c r="Z378" s="94">
        <v>123889000000</v>
      </c>
      <c r="AA378" s="94">
        <v>115905000000</v>
      </c>
      <c r="AB378" s="94">
        <v>111017000000</v>
      </c>
      <c r="AC378" s="94">
        <v>111017000000</v>
      </c>
    </row>
    <row r="379" spans="1:29" x14ac:dyDescent="0.25">
      <c r="A379" s="94" t="s">
        <v>311</v>
      </c>
      <c r="M379" s="94">
        <v>5282000000</v>
      </c>
      <c r="N379" s="94">
        <v>7081000000</v>
      </c>
      <c r="O379" s="94">
        <v>4638000000</v>
      </c>
      <c r="P379" s="94">
        <v>6126000000</v>
      </c>
      <c r="Q379" s="94">
        <v>6732000000</v>
      </c>
      <c r="R379" s="94">
        <v>6052000000</v>
      </c>
      <c r="S379" s="94">
        <v>6005000000</v>
      </c>
      <c r="T379" s="94">
        <v>5391000000</v>
      </c>
      <c r="U379" s="94">
        <v>5406000000</v>
      </c>
      <c r="V379" s="94">
        <v>5479000000</v>
      </c>
      <c r="W379" s="94">
        <v>5942000000</v>
      </c>
      <c r="X379" s="94">
        <v>5496000000</v>
      </c>
      <c r="Y379" s="94">
        <v>6819000000</v>
      </c>
      <c r="Z379" s="94">
        <v>6383000000</v>
      </c>
      <c r="AA379" s="94">
        <v>9786000000</v>
      </c>
      <c r="AB379" s="94">
        <v>6828000000</v>
      </c>
      <c r="AC379" s="94">
        <v>29816000000</v>
      </c>
    </row>
    <row r="380" spans="1:29" x14ac:dyDescent="0.25">
      <c r="A380" s="94" t="s">
        <v>312</v>
      </c>
      <c r="M380" s="94">
        <v>7928000000</v>
      </c>
      <c r="N380" s="94">
        <v>5906000000</v>
      </c>
      <c r="O380" s="94">
        <v>7362000000</v>
      </c>
      <c r="P380" s="94">
        <v>6501000000</v>
      </c>
      <c r="Q380" s="94">
        <v>8734000000</v>
      </c>
      <c r="R380" s="94">
        <v>8375000000</v>
      </c>
      <c r="S380" s="94">
        <v>5446000000</v>
      </c>
      <c r="T380" s="94">
        <v>8602000000</v>
      </c>
      <c r="U380" s="94">
        <v>11597000000</v>
      </c>
      <c r="V380" s="94">
        <v>17198000000</v>
      </c>
      <c r="W380" s="94">
        <v>13347000000</v>
      </c>
      <c r="X380" s="94">
        <v>16394000000</v>
      </c>
      <c r="Y380" s="94">
        <v>18720000000</v>
      </c>
      <c r="Z380" s="94">
        <v>18551000000</v>
      </c>
      <c r="AA380" s="94">
        <v>15320000000</v>
      </c>
      <c r="AB380" s="94">
        <v>12594000000</v>
      </c>
      <c r="AC380" s="94">
        <v>65185000000</v>
      </c>
    </row>
    <row r="381" spans="1:29" x14ac:dyDescent="0.25">
      <c r="A381" s="94" t="s">
        <v>313</v>
      </c>
      <c r="M381" s="94">
        <v>8732000000</v>
      </c>
      <c r="N381" s="94">
        <v>5324000000</v>
      </c>
      <c r="O381" s="94">
        <v>4849000000</v>
      </c>
      <c r="P381" s="94">
        <v>7566000000</v>
      </c>
      <c r="Q381" s="94">
        <v>5128000000</v>
      </c>
      <c r="R381" s="94">
        <v>9774000000</v>
      </c>
      <c r="S381" s="94">
        <v>1516000000</v>
      </c>
      <c r="T381" s="94">
        <v>6151000000</v>
      </c>
      <c r="U381" s="94">
        <v>10513000000</v>
      </c>
      <c r="V381" s="94">
        <v>16843000000</v>
      </c>
      <c r="W381" s="94">
        <v>13816000000</v>
      </c>
      <c r="X381" s="94">
        <v>16763000000</v>
      </c>
      <c r="Y381" s="94">
        <v>15154000000</v>
      </c>
      <c r="Z381" s="94">
        <v>20857000000</v>
      </c>
      <c r="AA381" s="94">
        <v>6195000000</v>
      </c>
      <c r="AB381" s="94">
        <v>11627000000</v>
      </c>
      <c r="AC381" s="94">
        <v>53833000000</v>
      </c>
    </row>
    <row r="382" spans="1:29" x14ac:dyDescent="0.25">
      <c r="A382" s="94" t="s">
        <v>144</v>
      </c>
      <c r="M382" s="94">
        <v>33740000000</v>
      </c>
      <c r="N382" s="94">
        <v>39276000000</v>
      </c>
      <c r="O382" s="94">
        <v>36339000000</v>
      </c>
      <c r="P382" s="94">
        <v>38944000000</v>
      </c>
      <c r="Q382" s="94">
        <v>40499000000</v>
      </c>
      <c r="R382" s="94">
        <v>46075000000</v>
      </c>
      <c r="S382" s="94">
        <v>41159000000</v>
      </c>
      <c r="T382" s="94">
        <v>38297000000</v>
      </c>
      <c r="U382" s="94">
        <v>46173000000</v>
      </c>
      <c r="V382" s="94">
        <v>56898000000</v>
      </c>
      <c r="W382" s="94">
        <v>55314000000</v>
      </c>
      <c r="X382" s="94">
        <v>61880000000</v>
      </c>
      <c r="Y382" s="94">
        <v>65118000000</v>
      </c>
      <c r="Z382" s="94">
        <v>75325000000</v>
      </c>
      <c r="AA382" s="94">
        <v>68011000000</v>
      </c>
      <c r="AB382" s="94">
        <v>69685000000</v>
      </c>
      <c r="AC382" s="94">
        <v>278139000000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Tutorial 8</vt:lpstr>
      <vt:lpstr>Inputs</vt:lpstr>
      <vt:lpstr>Price Implied Expectations</vt:lpstr>
      <vt:lpstr>Financials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 Hiler</dc:creator>
  <cp:lastModifiedBy>Brian Flores</cp:lastModifiedBy>
  <dcterms:created xsi:type="dcterms:W3CDTF">2001-07-24T07:29:26Z</dcterms:created>
  <dcterms:modified xsi:type="dcterms:W3CDTF">2022-10-26T15:35:49Z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7f119e6-c6cd-44b0-a5ee-ac1aff68c56e_Enabled">
    <vt:lpwstr>true</vt:lpwstr>
  </property>
  <property fmtid="{D5CDD505-2E9C-101B-9397-08002B2CF9AE}" pid="3" name="MSIP_Label_07f119e6-c6cd-44b0-a5ee-ac1aff68c56e_SetDate">
    <vt:lpwstr>2021-06-28T17:17:17Z</vt:lpwstr>
  </property>
  <property fmtid="{D5CDD505-2E9C-101B-9397-08002B2CF9AE}" pid="4" name="MSIP_Label_07f119e6-c6cd-44b0-a5ee-ac1aff68c56e_Method">
    <vt:lpwstr>Standard</vt:lpwstr>
  </property>
  <property fmtid="{D5CDD505-2E9C-101B-9397-08002B2CF9AE}" pid="5" name="MSIP_Label_07f119e6-c6cd-44b0-a5ee-ac1aff68c56e_Name">
    <vt:lpwstr>Confidential v1</vt:lpwstr>
  </property>
  <property fmtid="{D5CDD505-2E9C-101B-9397-08002B2CF9AE}" pid="6" name="MSIP_Label_07f119e6-c6cd-44b0-a5ee-ac1aff68c56e_SiteId">
    <vt:lpwstr>e29b8111-49f8-418d-ac2a-935335a52614</vt:lpwstr>
  </property>
  <property fmtid="{D5CDD505-2E9C-101B-9397-08002B2CF9AE}" pid="7" name="MSIP_Label_07f119e6-c6cd-44b0-a5ee-ac1aff68c56e_ActionId">
    <vt:lpwstr>eff80f33-6c68-43dc-89ed-9fa38c36902d</vt:lpwstr>
  </property>
  <property fmtid="{D5CDD505-2E9C-101B-9397-08002B2CF9AE}" pid="8" name="MSIP_Label_07f119e6-c6cd-44b0-a5ee-ac1aff68c56e_ContentBits">
    <vt:lpwstr>0</vt:lpwstr>
  </property>
</Properties>
</file>